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70" windowWidth="20625" windowHeight="7620" activeTab="1"/>
  </bookViews>
  <sheets>
    <sheet name="Rekapitulace stavby" sheetId="1" r:id="rId1"/>
    <sheet name="VZ65419036 - Oprava geome..." sheetId="2" r:id="rId2"/>
  </sheets>
  <definedNames>
    <definedName name="_xlnm._FilterDatabase" localSheetId="1" hidden="1">'VZ65419036 - Oprava geome...'!$C$75:$K$169</definedName>
    <definedName name="_xlnm.Print_Titles" localSheetId="0">'Rekapitulace stavby'!$52:$52</definedName>
    <definedName name="_xlnm.Print_Titles" localSheetId="1">'VZ65419036 - Oprava geome...'!$75:$75</definedName>
    <definedName name="_xlnm.Print_Area" localSheetId="0">'Rekapitulace stavby'!$D$4:$AO$36,'Rekapitulace stavby'!$C$42:$AQ$56</definedName>
    <definedName name="_xlnm.Print_Area" localSheetId="1">'VZ65419036 - Oprava geome...'!$C$4:$J$37,'VZ65419036 - Oprava geome...'!$C$43:$J$59,'VZ65419036 - Oprava geome...'!$C$65:$K$169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R137" i="2" s="1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BK137" i="2" s="1"/>
  <c r="J137" i="2" s="1"/>
  <c r="J58" i="2" s="1"/>
  <c r="J141" i="2"/>
  <c r="BE141" i="2"/>
  <c r="BI138" i="2"/>
  <c r="BH138" i="2"/>
  <c r="BG138" i="2"/>
  <c r="BF138" i="2"/>
  <c r="T138" i="2"/>
  <c r="T137" i="2"/>
  <c r="R138" i="2"/>
  <c r="P138" i="2"/>
  <c r="P137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J111" i="2"/>
  <c r="BE111" i="2"/>
  <c r="BI108" i="2"/>
  <c r="BH108" i="2"/>
  <c r="BG108" i="2"/>
  <c r="BF108" i="2"/>
  <c r="T108" i="2"/>
  <c r="R108" i="2"/>
  <c r="P108" i="2"/>
  <c r="BK108" i="2"/>
  <c r="J108" i="2"/>
  <c r="BE108" i="2"/>
  <c r="BI105" i="2"/>
  <c r="BH105" i="2"/>
  <c r="BG105" i="2"/>
  <c r="BF105" i="2"/>
  <c r="T105" i="2"/>
  <c r="R105" i="2"/>
  <c r="P105" i="2"/>
  <c r="BK105" i="2"/>
  <c r="J105" i="2"/>
  <c r="BE105" i="2"/>
  <c r="BI102" i="2"/>
  <c r="BH102" i="2"/>
  <c r="BG102" i="2"/>
  <c r="BF102" i="2"/>
  <c r="T102" i="2"/>
  <c r="R102" i="2"/>
  <c r="P102" i="2"/>
  <c r="BK102" i="2"/>
  <c r="J102" i="2"/>
  <c r="BE102" i="2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T96" i="2"/>
  <c r="R96" i="2"/>
  <c r="P96" i="2"/>
  <c r="BK96" i="2"/>
  <c r="J96" i="2"/>
  <c r="BE96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BH85" i="2"/>
  <c r="F34" i="2" s="1"/>
  <c r="BC55" i="1" s="1"/>
  <c r="BC54" i="1" s="1"/>
  <c r="BG85" i="2"/>
  <c r="BF85" i="2"/>
  <c r="T85" i="2"/>
  <c r="R85" i="2"/>
  <c r="R78" i="2" s="1"/>
  <c r="R77" i="2" s="1"/>
  <c r="P85" i="2"/>
  <c r="BK85" i="2"/>
  <c r="J85" i="2"/>
  <c r="BE85" i="2"/>
  <c r="BI82" i="2"/>
  <c r="BH82" i="2"/>
  <c r="BG82" i="2"/>
  <c r="BF82" i="2"/>
  <c r="T82" i="2"/>
  <c r="R82" i="2"/>
  <c r="P82" i="2"/>
  <c r="BK82" i="2"/>
  <c r="J82" i="2"/>
  <c r="BE82" i="2"/>
  <c r="BI79" i="2"/>
  <c r="F35" i="2"/>
  <c r="BD55" i="1" s="1"/>
  <c r="BD54" i="1" s="1"/>
  <c r="W33" i="1" s="1"/>
  <c r="BH79" i="2"/>
  <c r="BG79" i="2"/>
  <c r="F33" i="2"/>
  <c r="BB55" i="1" s="1"/>
  <c r="BB54" i="1" s="1"/>
  <c r="BF79" i="2"/>
  <c r="J32" i="2" s="1"/>
  <c r="AW55" i="1" s="1"/>
  <c r="T79" i="2"/>
  <c r="T78" i="2"/>
  <c r="T77" i="2" s="1"/>
  <c r="T76" i="2" s="1"/>
  <c r="R79" i="2"/>
  <c r="P79" i="2"/>
  <c r="P78" i="2"/>
  <c r="P77" i="2" s="1"/>
  <c r="P76" i="2" s="1"/>
  <c r="AU55" i="1" s="1"/>
  <c r="AU54" i="1" s="1"/>
  <c r="BK79" i="2"/>
  <c r="BK78" i="2" s="1"/>
  <c r="J79" i="2"/>
  <c r="BE79" i="2" s="1"/>
  <c r="F72" i="2"/>
  <c r="F70" i="2"/>
  <c r="E68" i="2"/>
  <c r="F50" i="2"/>
  <c r="F48" i="2"/>
  <c r="E46" i="2"/>
  <c r="J22" i="2"/>
  <c r="E22" i="2"/>
  <c r="J73" i="2" s="1"/>
  <c r="J21" i="2"/>
  <c r="J19" i="2"/>
  <c r="E19" i="2"/>
  <c r="J72" i="2"/>
  <c r="J50" i="2"/>
  <c r="J18" i="2"/>
  <c r="J16" i="2"/>
  <c r="E16" i="2"/>
  <c r="F73" i="2"/>
  <c r="F51" i="2"/>
  <c r="J15" i="2"/>
  <c r="J10" i="2"/>
  <c r="J70" i="2" s="1"/>
  <c r="AS54" i="1"/>
  <c r="L50" i="1"/>
  <c r="AM50" i="1"/>
  <c r="AM49" i="1"/>
  <c r="L49" i="1"/>
  <c r="AM47" i="1"/>
  <c r="L47" i="1"/>
  <c r="L45" i="1"/>
  <c r="L44" i="1"/>
  <c r="J48" i="2" l="1"/>
  <c r="R76" i="2"/>
  <c r="W32" i="1"/>
  <c r="AY54" i="1"/>
  <c r="W31" i="1"/>
  <c r="AX54" i="1"/>
  <c r="J31" i="2"/>
  <c r="AV55" i="1" s="1"/>
  <c r="AT55" i="1" s="1"/>
  <c r="F31" i="2"/>
  <c r="AZ55" i="1" s="1"/>
  <c r="AZ54" i="1" s="1"/>
  <c r="BK77" i="2"/>
  <c r="J78" i="2"/>
  <c r="J57" i="2" s="1"/>
  <c r="F32" i="2"/>
  <c r="BA55" i="1" s="1"/>
  <c r="BA54" i="1" s="1"/>
  <c r="J51" i="2"/>
  <c r="J77" i="2" l="1"/>
  <c r="J56" i="2" s="1"/>
  <c r="BK76" i="2"/>
  <c r="J76" i="2" s="1"/>
  <c r="W29" i="1"/>
  <c r="AV54" i="1"/>
  <c r="AW54" i="1"/>
  <c r="AK30" i="1" s="1"/>
  <c r="W30" i="1"/>
  <c r="AT54" i="1" l="1"/>
  <c r="AK29" i="1"/>
  <c r="J55" i="2"/>
  <c r="J28" i="2"/>
  <c r="J37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<sst xmlns="http://schemas.openxmlformats.org/spreadsheetml/2006/main" count="959" uniqueCount="282">
  <si>
    <t>Export Komplet</t>
  </si>
  <si>
    <t/>
  </si>
  <si>
    <t>2.0</t>
  </si>
  <si>
    <t>ZAMOK</t>
  </si>
  <si>
    <t>False</t>
  </si>
  <si>
    <t>{b7edf878-2188-4c7f-ba4a-1c90d336c3c4}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</si>
  <si>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</si>
  <si>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</si>
  <si>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</si>
  <si>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</si>
  <si>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</si>
  <si>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</si>
  <si>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</si>
  <si>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</si>
  <si>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VZ65419036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</si>
  <si>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</si>
  <si>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</si>
  <si>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geometrických parametrů koleje v obvodu OŘ Plzeň 2019/2020</t>
  </si>
  <si>
    <t>KSO:</t>
  </si>
  <si>
    <t>CC-CZ:</t>
  </si>
  <si>
    <t>Místo:</t>
  </si>
  <si>
    <t>oblast ST České Budějovice</t>
  </si>
  <si>
    <t>Datum:</t>
  </si>
  <si>
    <t>Zadavatel:</t>
  </si>
  <si>
    <t>IČ:</t>
  </si>
  <si>
    <t>709 94 234</t>
  </si>
  <si>
    <t>SŽDC,státní organizace,OŘ Plzeň,ST Č.Budějovice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</si>
  <si>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</si>
  <si>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</si>
  <si>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</si>
  <si>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</si>
  <si>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</si>
  <si>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</si>
  <si>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</si>
  <si>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</si>
  <si>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</si>
  <si>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</si>
  <si>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</si>
  <si>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</si>
  <si>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</si>
  <si>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</si>
  <si>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</si>
  <si>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</si>
  <si>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</si>
  <si>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</si>
  <si>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</si>
  <si>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</si>
  <si>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</si>
  <si>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</si>
  <si>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</si>
  <si>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</si>
  <si>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</si>
  <si>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</si>
  <si>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</si>
  <si>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</si>
  <si>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</si>
  <si>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</si>
  <si>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</si>
  <si>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</si>
  <si>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</si>
  <si>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</si>
  <si>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</si>
  <si>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</si>
  <si>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</si>
  <si>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</si>
  <si>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</si>
  <si>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</si>
  <si>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</si>
  <si>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</si>
  <si>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</si>
  <si>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</si>
  <si>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</si>
  <si>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</si>
  <si>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</si>
  <si>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</si>
  <si>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</si>
  <si>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</si>
  <si>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</si>
  <si>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</si>
  <si>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</si>
  <si>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</si>
  <si>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</si>
  <si>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</si>
  <si>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</si>
  <si>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</si>
  <si>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</si>
  <si>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</si>
  <si>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</si>
  <si>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</si>
  <si>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</si>
  <si>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</si>
  <si>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</si>
  <si>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</si>
  <si>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</si>
  <si>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</si>
  <si>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</si>
  <si>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</si>
  <si>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</si>
  <si>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</si>
  <si>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</si>
  <si>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</si>
  <si>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</si>
  <si>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</si>
  <si>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</si>
  <si>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</si>
  <si>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</si>
  <si>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5905100010</t>
  </si>
  <si>
    <t>Úprava kolejového lože souvisle strojně v koleji lože otevřené</t>
  </si>
  <si>
    <t>km</t>
  </si>
  <si>
    <t>Sborník UOŽI 01 2019</t>
  </si>
  <si>
    <t>4</t>
  </si>
  <si>
    <t>-577782768</t>
  </si>
  <si>
    <t>PP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</si>
  <si>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</si>
  <si>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</t>
  </si>
  <si>
    <t>Poznámka k položce:_x000D_
Kilometr koleje=km</t>
  </si>
  <si>
    <t>5905100020</t>
  </si>
  <si>
    <t>Úprava kolejového lože souvisle strojně v koleji lože zapuštěné</t>
  </si>
  <si>
    <t>840257365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</si>
  <si>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</si>
  <si>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3</t>
  </si>
  <si>
    <t>5905105010</t>
  </si>
  <si>
    <t>Doplnění KL kamenivem ojediněle ručně v koleji</t>
  </si>
  <si>
    <t>m3</t>
  </si>
  <si>
    <t>-1446148272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</si>
  <si>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</si>
  <si>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</si>
  <si>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</si>
  <si>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1051415648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</si>
  <si>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</si>
  <si>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</si>
  <si>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</si>
  <si>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1669624266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</si>
  <si>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</si>
  <si>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6</t>
  </si>
  <si>
    <t>5905105040</t>
  </si>
  <si>
    <t>Doplnění KL kamenivem souvisle strojně ve výhybce</t>
  </si>
  <si>
    <t>-1326952556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</si>
  <si>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</si>
  <si>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</si>
  <si>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5909025010</t>
  </si>
  <si>
    <t>Odstranění lokálních závad koleje pražce dřevěné nebo ocelové</t>
  </si>
  <si>
    <t>659004405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</si>
  <si>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</si>
  <si>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8</t>
  </si>
  <si>
    <t>5909025020</t>
  </si>
  <si>
    <t>Odstranění lokálních závad koleje pražce betonové</t>
  </si>
  <si>
    <t>1581337007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</si>
  <si>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</si>
  <si>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9</t>
  </si>
  <si>
    <t>5909025030</t>
  </si>
  <si>
    <t>Odstranění lokálních závad koleje pražce ocelové tv. Y</t>
  </si>
  <si>
    <t>1196633146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</si>
  <si>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</si>
  <si>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10</t>
  </si>
  <si>
    <t>5909031010</t>
  </si>
  <si>
    <t>Úprava GPK koleje směrové a výškové uspořádání pražce dřevěné nebo ocelové</t>
  </si>
  <si>
    <t>-2033100005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</si>
  <si>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</si>
  <si>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11</t>
  </si>
  <si>
    <t>5909031020</t>
  </si>
  <si>
    <t>Úprava GPK koleje směrové a výškové uspořádání pražce betonové</t>
  </si>
  <si>
    <t>-1253971597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</si>
  <si>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</si>
  <si>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12</t>
  </si>
  <si>
    <t>5909032010</t>
  </si>
  <si>
    <t>Přesná úprava GPK koleje směrové a výškové uspořádání pražce dřevěné nebo ocelové</t>
  </si>
  <si>
    <t>2111739353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</si>
  <si>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</si>
  <si>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13</t>
  </si>
  <si>
    <t>5909032020</t>
  </si>
  <si>
    <t>Přesná úprava GPK koleje směrové a výškové uspořádání pražce betonové</t>
  </si>
  <si>
    <t>-2018074658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</si>
  <si>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</si>
  <si>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14</t>
  </si>
  <si>
    <t>5909035010</t>
  </si>
  <si>
    <t>Odstranění lokálních závad výhybky pražce dřevěné nebo ocelové</t>
  </si>
  <si>
    <t>m</t>
  </si>
  <si>
    <t>-648124506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</si>
  <si>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</si>
  <si>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Poznámka k položce:_x000D_
Rozvinutá délka výhybky=m</t>
  </si>
  <si>
    <t>5909035020</t>
  </si>
  <si>
    <t>Odstranění lokálních závad výhybky pražce betonové</t>
  </si>
  <si>
    <t>2000616309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</si>
  <si>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</si>
  <si>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16</t>
  </si>
  <si>
    <t>5909041010</t>
  </si>
  <si>
    <t>Úprava GPK výhybky směrové a výškové uspořádání pražce dřevěné nebo ocelové</t>
  </si>
  <si>
    <t>213935735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</si>
  <si>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</si>
  <si>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</si>
  <si>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17</t>
  </si>
  <si>
    <t>5909042010</t>
  </si>
  <si>
    <t>Přesná úprava GPK výhybky směrové a výškové uspořádání pražce dřevěné nebo ocelové</t>
  </si>
  <si>
    <t>-1668247389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</si>
  <si>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</si>
  <si>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18</t>
  </si>
  <si>
    <t>5909042020</t>
  </si>
  <si>
    <t>Přesná úprava GPK výhybky směrové a výškové uspořádání pražce betonové</t>
  </si>
  <si>
    <t>-113710493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</si>
  <si>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</si>
  <si>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19</t>
  </si>
  <si>
    <t>5909045020</t>
  </si>
  <si>
    <t>Hutnění kolejového lože koleje stávajícího</t>
  </si>
  <si>
    <t>1177797076</t>
  </si>
  <si>
    <t>Hutnění kolejového lože koleje stávajícího. Poznámka: 1. V cenách jsou započteny náklady na kontinuální hutnění mezipražcových prostorů a za hlavami pražců.</t>
  </si>
  <si>
    <t>20</t>
  </si>
  <si>
    <t>5909050020</t>
  </si>
  <si>
    <t>Stabilizace kolejového lože koleje stávajícího</t>
  </si>
  <si>
    <t>1660462596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</si>
  <si>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</si>
  <si>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S3/1, Kilometr koleje=km</t>
  </si>
  <si>
    <t>M</t>
  </si>
  <si>
    <t>5955101000</t>
  </si>
  <si>
    <t>Kamenivo drcené štěrk frakce 31,5/63 třídy BI</t>
  </si>
  <si>
    <t>t</t>
  </si>
  <si>
    <t>-604472906</t>
  </si>
  <si>
    <t>OST</t>
  </si>
  <si>
    <t>Ostatní</t>
  </si>
  <si>
    <t>22</t>
  </si>
  <si>
    <t>9902100100</t>
  </si>
  <si>
    <t>Doprava dodávek zhotovitele, dodávek objednatele nebo výzisku mechanizací přes 3,5 t sypanin  do 10 km</t>
  </si>
  <si>
    <t>512</t>
  </si>
  <si>
    <t>-471913324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</si>
  <si>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</si>
  <si>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</si>
  <si>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23</t>
  </si>
  <si>
    <t>9902100200</t>
  </si>
  <si>
    <t>Doprava dodávek zhotovitele, dodávek objednatele nebo výzisku mechanizací přes 3,5 t sypanin  do 20 km</t>
  </si>
  <si>
    <t>-2091089745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</si>
  <si>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</si>
  <si>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24</t>
  </si>
  <si>
    <t>9902100300</t>
  </si>
  <si>
    <t>Doprava dodávek zhotovitele, dodávek objednatele nebo výzisku mechanizací přes 3,5 t sypanin  do 30 km</t>
  </si>
  <si>
    <t>18338912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</si>
  <si>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</si>
  <si>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25</t>
  </si>
  <si>
    <t>9902100400</t>
  </si>
  <si>
    <t>Doprava dodávek zhotovitele, dodávek objednatele nebo výzisku mechanizací přes 3,5 t sypanin  do 40 km</t>
  </si>
  <si>
    <t>-978882472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</si>
  <si>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</si>
  <si>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26</t>
  </si>
  <si>
    <t>9902100500</t>
  </si>
  <si>
    <t>Doprava dodávek zhotovitele, dodávek objednatele nebo výzisku mechanizací přes 3,5 t sypanin  do 60 km</t>
  </si>
  <si>
    <t>2010173952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</si>
  <si>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</si>
  <si>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27</t>
  </si>
  <si>
    <t>9902100600</t>
  </si>
  <si>
    <t>Doprava dodávek zhotovitele, dodávek objednatele nebo výzisku mechanizací přes 3,5 t sypanin  do 80 km</t>
  </si>
  <si>
    <t>1803857658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</si>
  <si>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</si>
  <si>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28</t>
  </si>
  <si>
    <t>9902100700</t>
  </si>
  <si>
    <t>Doprava dodávek zhotovitele, dodávek objednatele nebo výzisku mechanizací přes 3,5 t sypanin  do 100 km</t>
  </si>
  <si>
    <t>145692905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</si>
  <si>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</si>
  <si>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29</t>
  </si>
  <si>
    <t>9902100800</t>
  </si>
  <si>
    <t>Doprava dodávek zhotovitele, dodávek objednatele nebo výzisku mechanizací přes 3,5 t sypanin  do 150 km</t>
  </si>
  <si>
    <t>-1381077075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</si>
  <si>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</si>
  <si>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30</t>
  </si>
  <si>
    <t>9903100100</t>
  </si>
  <si>
    <t>Přeprava mechanizace na místo prováděných prací o hmotnosti do 12 t přes 50 do 100 km</t>
  </si>
  <si>
    <t>kus</t>
  </si>
  <si>
    <t>-110083737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</si>
  <si>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</si>
  <si>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31</t>
  </si>
  <si>
    <t>9903100200</t>
  </si>
  <si>
    <t>Přeprava mechanizace na místo prováděných prací o hmotnosti do 12 t do 200 km</t>
  </si>
  <si>
    <t>-1689493524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</si>
  <si>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</si>
  <si>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32</t>
  </si>
  <si>
    <t>9903200100</t>
  </si>
  <si>
    <t>Přeprava mechanizace na místo prováděných prací o hmotnosti přes 12 t přes 50 do 100 km</t>
  </si>
  <si>
    <t>-226100701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</si>
  <si>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</si>
  <si>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33</t>
  </si>
  <si>
    <t>9903200200</t>
  </si>
  <si>
    <t>Přeprava mechanizace na místo prováděných prací o hmotnosti přes 12 t do 200 km</t>
  </si>
  <si>
    <t>1965242587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</si>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</sst>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 wrapText="1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16" workbookViewId="0">
      <selection activeCell="AL20" sqref="AL20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17"/>
      <c r="AQ5" s="17"/>
      <c r="AR5" s="15"/>
      <c r="BE5" s="195" t="s">
        <v>15</v>
      </c>
      <c r="BS5" s="12" t="s">
        <v>6</v>
      </c>
    </row>
    <row r="6" spans="1:74" ht="36.950000000000003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17"/>
      <c r="AQ6" s="17"/>
      <c r="AR6" s="15"/>
      <c r="BE6" s="196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196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6" t="s">
        <v>30</v>
      </c>
      <c r="AO8" s="17"/>
      <c r="AP8" s="17"/>
      <c r="AQ8" s="17"/>
      <c r="AR8" s="15"/>
      <c r="BE8" s="196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196"/>
      <c r="BS9" s="12" t="s">
        <v>6</v>
      </c>
    </row>
    <row r="10" spans="1:74" ht="12" customHeight="1">
      <c r="B10" s="16"/>
      <c r="C10" s="17"/>
      <c r="D10" s="24" t="s">
        <v>23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24</v>
      </c>
      <c r="AL10" s="17"/>
      <c r="AM10" s="17"/>
      <c r="AN10" s="22" t="s">
        <v>25</v>
      </c>
      <c r="AO10" s="17"/>
      <c r="AP10" s="17"/>
      <c r="AQ10" s="17"/>
      <c r="AR10" s="15"/>
      <c r="BE10" s="196"/>
      <c r="BS10" s="12" t="s">
        <v>6</v>
      </c>
    </row>
    <row r="11" spans="1:74" ht="18.399999999999999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28</v>
      </c>
      <c r="AO11" s="17"/>
      <c r="AP11" s="17"/>
      <c r="AQ11" s="17"/>
      <c r="AR11" s="15"/>
      <c r="BE11" s="196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196"/>
      <c r="BS12" s="12" t="s">
        <v>6</v>
      </c>
    </row>
    <row r="13" spans="1:74" ht="12" customHeight="1">
      <c r="B13" s="16"/>
      <c r="C13" s="17"/>
      <c r="D13" s="24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24</v>
      </c>
      <c r="AL13" s="17"/>
      <c r="AM13" s="17"/>
      <c r="AN13" s="26" t="s">
        <v>30</v>
      </c>
      <c r="AO13" s="17"/>
      <c r="AP13" s="17"/>
      <c r="AQ13" s="17"/>
      <c r="AR13" s="15"/>
      <c r="BE13" s="196"/>
      <c r="BS13" s="12" t="s">
        <v>6</v>
      </c>
    </row>
    <row r="14" spans="1:74" ht="11.25">
      <c r="B14" s="16"/>
      <c r="C14" s="17"/>
      <c r="D14" s="17"/>
      <c r="E14" s="228" t="s">
        <v>30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4" t="s">
        <v>27</v>
      </c>
      <c r="AL14" s="17"/>
      <c r="AM14" s="17"/>
      <c r="AN14" s="26" t="s">
        <v>30</v>
      </c>
      <c r="AO14" s="17"/>
      <c r="AP14" s="17"/>
      <c r="AQ14" s="17"/>
      <c r="AR14" s="15"/>
      <c r="BE14" s="196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196"/>
      <c r="BS15" s="12" t="s">
        <v>4</v>
      </c>
    </row>
    <row r="16" spans="1:74" ht="12" customHeight="1">
      <c r="B16" s="16"/>
      <c r="C16" s="17"/>
      <c r="D16" s="24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24</v>
      </c>
      <c r="AL16" s="17"/>
      <c r="AM16" s="17"/>
      <c r="AN16" s="22" t="s">
        <v>1</v>
      </c>
      <c r="AO16" s="17"/>
      <c r="AP16" s="17"/>
      <c r="AQ16" s="17"/>
      <c r="AR16" s="15"/>
      <c r="BE16" s="196"/>
      <c r="BS16" s="12" t="s">
        <v>4</v>
      </c>
    </row>
    <row r="17" spans="2:71" ht="18.399999999999999" customHeight="1">
      <c r="B17" s="16"/>
      <c r="C17" s="17"/>
      <c r="D17" s="17"/>
      <c r="E17" s="22" t="s">
        <v>32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196"/>
      <c r="BS17" s="12" t="s">
        <v>33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196"/>
      <c r="BS18" s="12" t="s">
        <v>6</v>
      </c>
    </row>
    <row r="19" spans="2:71" ht="12" customHeight="1">
      <c r="B19" s="16"/>
      <c r="C19" s="17"/>
      <c r="D19" s="24" t="s">
        <v>34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24</v>
      </c>
      <c r="AL19" s="17"/>
      <c r="AM19" s="17"/>
      <c r="AN19" s="22" t="s">
        <v>1</v>
      </c>
      <c r="AO19" s="17"/>
      <c r="AP19" s="17"/>
      <c r="AQ19" s="17"/>
      <c r="AR19" s="15"/>
      <c r="BE19" s="196"/>
      <c r="BS19" s="12" t="s">
        <v>6</v>
      </c>
    </row>
    <row r="20" spans="2:71" ht="18.399999999999999" customHeight="1">
      <c r="B20" s="16"/>
      <c r="C20" s="17"/>
      <c r="D20" s="17"/>
      <c r="E20" s="22" t="s">
        <v>32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196"/>
      <c r="BS20" s="12" t="s">
        <v>33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196"/>
    </row>
    <row r="22" spans="2:71" ht="12" customHeight="1">
      <c r="B22" s="16"/>
      <c r="C22" s="17"/>
      <c r="D22" s="24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196"/>
    </row>
    <row r="23" spans="2:71" ht="16.5" customHeight="1">
      <c r="B23" s="16"/>
      <c r="C23" s="17"/>
      <c r="D23" s="17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17"/>
      <c r="AP23" s="17"/>
      <c r="AQ23" s="17"/>
      <c r="AR23" s="15"/>
      <c r="BE23" s="196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196"/>
    </row>
    <row r="25" spans="2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196"/>
    </row>
    <row r="26" spans="2:71" s="1" customFormat="1" ht="25.9" customHeight="1">
      <c r="B26" s="29"/>
      <c r="C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7">
        <f>ROUND(AG54,2)</f>
        <v>0</v>
      </c>
      <c r="AL26" s="198"/>
      <c r="AM26" s="198"/>
      <c r="AN26" s="198"/>
      <c r="AO26" s="198"/>
      <c r="AP26" s="30"/>
      <c r="AQ26" s="30"/>
      <c r="AR26" s="33"/>
      <c r="BE26" s="196"/>
    </row>
    <row r="27" spans="2:71" s="1" customFormat="1" ht="6.95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96"/>
    </row>
    <row r="28" spans="2:71" s="1" customFormat="1" ht="11.25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31" t="s">
        <v>37</v>
      </c>
      <c r="M28" s="231"/>
      <c r="N28" s="231"/>
      <c r="O28" s="231"/>
      <c r="P28" s="231"/>
      <c r="Q28" s="30"/>
      <c r="R28" s="30"/>
      <c r="S28" s="30"/>
      <c r="T28" s="30"/>
      <c r="U28" s="30"/>
      <c r="V28" s="30"/>
      <c r="W28" s="231" t="s">
        <v>38</v>
      </c>
      <c r="X28" s="231"/>
      <c r="Y28" s="231"/>
      <c r="Z28" s="231"/>
      <c r="AA28" s="231"/>
      <c r="AB28" s="231"/>
      <c r="AC28" s="231"/>
      <c r="AD28" s="231"/>
      <c r="AE28" s="231"/>
      <c r="AF28" s="30"/>
      <c r="AG28" s="30"/>
      <c r="AH28" s="30"/>
      <c r="AI28" s="30"/>
      <c r="AJ28" s="30"/>
      <c r="AK28" s="231" t="s">
        <v>39</v>
      </c>
      <c r="AL28" s="231"/>
      <c r="AM28" s="231"/>
      <c r="AN28" s="231"/>
      <c r="AO28" s="231"/>
      <c r="AP28" s="30"/>
      <c r="AQ28" s="30"/>
      <c r="AR28" s="33"/>
      <c r="BE28" s="196"/>
    </row>
    <row r="29" spans="2:71" s="2" customFormat="1" ht="14.45" customHeight="1">
      <c r="B29" s="34"/>
      <c r="C29" s="35"/>
      <c r="D29" s="24" t="s">
        <v>40</v>
      </c>
      <c r="E29" s="35"/>
      <c r="F29" s="24" t="s">
        <v>41</v>
      </c>
      <c r="G29" s="35"/>
      <c r="H29" s="35"/>
      <c r="I29" s="35"/>
      <c r="J29" s="35"/>
      <c r="K29" s="35"/>
      <c r="L29" s="232">
        <v>0.21</v>
      </c>
      <c r="M29" s="194"/>
      <c r="N29" s="194"/>
      <c r="O29" s="194"/>
      <c r="P29" s="194"/>
      <c r="Q29" s="35"/>
      <c r="R29" s="35"/>
      <c r="S29" s="35"/>
      <c r="T29" s="35"/>
      <c r="U29" s="35"/>
      <c r="V29" s="35"/>
      <c r="W29" s="193">
        <f>ROUND(AZ54, 2)</f>
        <v>0</v>
      </c>
      <c r="X29" s="194"/>
      <c r="Y29" s="194"/>
      <c r="Z29" s="194"/>
      <c r="AA29" s="194"/>
      <c r="AB29" s="194"/>
      <c r="AC29" s="194"/>
      <c r="AD29" s="194"/>
      <c r="AE29" s="194"/>
      <c r="AF29" s="35"/>
      <c r="AG29" s="35"/>
      <c r="AH29" s="35"/>
      <c r="AI29" s="35"/>
      <c r="AJ29" s="35"/>
      <c r="AK29" s="193">
        <f>ROUND(AV54, 2)</f>
        <v>0</v>
      </c>
      <c r="AL29" s="194"/>
      <c r="AM29" s="194"/>
      <c r="AN29" s="194"/>
      <c r="AO29" s="194"/>
      <c r="AP29" s="35"/>
      <c r="AQ29" s="35"/>
      <c r="AR29" s="36"/>
      <c r="BE29" s="196"/>
    </row>
    <row r="30" spans="2:71" s="2" customFormat="1" ht="14.45" customHeight="1">
      <c r="B30" s="34"/>
      <c r="C30" s="35"/>
      <c r="D30" s="35"/>
      <c r="E30" s="35"/>
      <c r="F30" s="24" t="s">
        <v>42</v>
      </c>
      <c r="G30" s="35"/>
      <c r="H30" s="35"/>
      <c r="I30" s="35"/>
      <c r="J30" s="35"/>
      <c r="K30" s="35"/>
      <c r="L30" s="232">
        <v>0.15</v>
      </c>
      <c r="M30" s="194"/>
      <c r="N30" s="194"/>
      <c r="O30" s="194"/>
      <c r="P30" s="194"/>
      <c r="Q30" s="35"/>
      <c r="R30" s="35"/>
      <c r="S30" s="35"/>
      <c r="T30" s="35"/>
      <c r="U30" s="35"/>
      <c r="V30" s="35"/>
      <c r="W30" s="193">
        <f>ROUND(BA54, 2)</f>
        <v>0</v>
      </c>
      <c r="X30" s="194"/>
      <c r="Y30" s="194"/>
      <c r="Z30" s="194"/>
      <c r="AA30" s="194"/>
      <c r="AB30" s="194"/>
      <c r="AC30" s="194"/>
      <c r="AD30" s="194"/>
      <c r="AE30" s="194"/>
      <c r="AF30" s="35"/>
      <c r="AG30" s="35"/>
      <c r="AH30" s="35"/>
      <c r="AI30" s="35"/>
      <c r="AJ30" s="35"/>
      <c r="AK30" s="193">
        <f>ROUND(AW54, 2)</f>
        <v>0</v>
      </c>
      <c r="AL30" s="194"/>
      <c r="AM30" s="194"/>
      <c r="AN30" s="194"/>
      <c r="AO30" s="194"/>
      <c r="AP30" s="35"/>
      <c r="AQ30" s="35"/>
      <c r="AR30" s="36"/>
      <c r="BE30" s="196"/>
    </row>
    <row r="31" spans="2:71" s="2" customFormat="1" ht="14.45" hidden="1" customHeight="1">
      <c r="B31" s="34"/>
      <c r="C31" s="35"/>
      <c r="D31" s="35"/>
      <c r="E31" s="35"/>
      <c r="F31" s="24" t="s">
        <v>43</v>
      </c>
      <c r="G31" s="35"/>
      <c r="H31" s="35"/>
      <c r="I31" s="35"/>
      <c r="J31" s="35"/>
      <c r="K31" s="35"/>
      <c r="L31" s="232">
        <v>0.21</v>
      </c>
      <c r="M31" s="194"/>
      <c r="N31" s="194"/>
      <c r="O31" s="194"/>
      <c r="P31" s="194"/>
      <c r="Q31" s="35"/>
      <c r="R31" s="35"/>
      <c r="S31" s="35"/>
      <c r="T31" s="35"/>
      <c r="U31" s="35"/>
      <c r="V31" s="35"/>
      <c r="W31" s="193">
        <f>ROUND(BB54, 2)</f>
        <v>0</v>
      </c>
      <c r="X31" s="194"/>
      <c r="Y31" s="194"/>
      <c r="Z31" s="194"/>
      <c r="AA31" s="194"/>
      <c r="AB31" s="194"/>
      <c r="AC31" s="194"/>
      <c r="AD31" s="194"/>
      <c r="AE31" s="194"/>
      <c r="AF31" s="35"/>
      <c r="AG31" s="35"/>
      <c r="AH31" s="35"/>
      <c r="AI31" s="35"/>
      <c r="AJ31" s="35"/>
      <c r="AK31" s="193">
        <v>0</v>
      </c>
      <c r="AL31" s="194"/>
      <c r="AM31" s="194"/>
      <c r="AN31" s="194"/>
      <c r="AO31" s="194"/>
      <c r="AP31" s="35"/>
      <c r="AQ31" s="35"/>
      <c r="AR31" s="36"/>
      <c r="BE31" s="196"/>
    </row>
    <row r="32" spans="2:71" s="2" customFormat="1" ht="14.45" hidden="1" customHeight="1">
      <c r="B32" s="34"/>
      <c r="C32" s="35"/>
      <c r="D32" s="35"/>
      <c r="E32" s="35"/>
      <c r="F32" s="24" t="s">
        <v>44</v>
      </c>
      <c r="G32" s="35"/>
      <c r="H32" s="35"/>
      <c r="I32" s="35"/>
      <c r="J32" s="35"/>
      <c r="K32" s="35"/>
      <c r="L32" s="232">
        <v>0.15</v>
      </c>
      <c r="M32" s="194"/>
      <c r="N32" s="194"/>
      <c r="O32" s="194"/>
      <c r="P32" s="194"/>
      <c r="Q32" s="35"/>
      <c r="R32" s="35"/>
      <c r="S32" s="35"/>
      <c r="T32" s="35"/>
      <c r="U32" s="35"/>
      <c r="V32" s="35"/>
      <c r="W32" s="193">
        <f>ROUND(BC54, 2)</f>
        <v>0</v>
      </c>
      <c r="X32" s="194"/>
      <c r="Y32" s="194"/>
      <c r="Z32" s="194"/>
      <c r="AA32" s="194"/>
      <c r="AB32" s="194"/>
      <c r="AC32" s="194"/>
      <c r="AD32" s="194"/>
      <c r="AE32" s="194"/>
      <c r="AF32" s="35"/>
      <c r="AG32" s="35"/>
      <c r="AH32" s="35"/>
      <c r="AI32" s="35"/>
      <c r="AJ32" s="35"/>
      <c r="AK32" s="193">
        <v>0</v>
      </c>
      <c r="AL32" s="194"/>
      <c r="AM32" s="194"/>
      <c r="AN32" s="194"/>
      <c r="AO32" s="194"/>
      <c r="AP32" s="35"/>
      <c r="AQ32" s="35"/>
      <c r="AR32" s="36"/>
      <c r="BE32" s="196"/>
    </row>
    <row r="33" spans="2:57" s="2" customFormat="1" ht="14.45" hidden="1" customHeight="1">
      <c r="B33" s="34"/>
      <c r="C33" s="35"/>
      <c r="D33" s="35"/>
      <c r="E33" s="35"/>
      <c r="F33" s="24" t="s">
        <v>45</v>
      </c>
      <c r="G33" s="35"/>
      <c r="H33" s="35"/>
      <c r="I33" s="35"/>
      <c r="J33" s="35"/>
      <c r="K33" s="35"/>
      <c r="L33" s="232">
        <v>0</v>
      </c>
      <c r="M33" s="194"/>
      <c r="N33" s="194"/>
      <c r="O33" s="194"/>
      <c r="P33" s="194"/>
      <c r="Q33" s="35"/>
      <c r="R33" s="35"/>
      <c r="S33" s="35"/>
      <c r="T33" s="35"/>
      <c r="U33" s="35"/>
      <c r="V33" s="35"/>
      <c r="W33" s="193">
        <f>ROUND(BD54, 2)</f>
        <v>0</v>
      </c>
      <c r="X33" s="194"/>
      <c r="Y33" s="194"/>
      <c r="Z33" s="194"/>
      <c r="AA33" s="194"/>
      <c r="AB33" s="194"/>
      <c r="AC33" s="194"/>
      <c r="AD33" s="194"/>
      <c r="AE33" s="194"/>
      <c r="AF33" s="35"/>
      <c r="AG33" s="35"/>
      <c r="AH33" s="35"/>
      <c r="AI33" s="35"/>
      <c r="AJ33" s="35"/>
      <c r="AK33" s="193">
        <v>0</v>
      </c>
      <c r="AL33" s="194"/>
      <c r="AM33" s="194"/>
      <c r="AN33" s="194"/>
      <c r="AO33" s="194"/>
      <c r="AP33" s="35"/>
      <c r="AQ33" s="35"/>
      <c r="AR33" s="36"/>
      <c r="BE33" s="196"/>
    </row>
    <row r="34" spans="2:57" s="1" customFormat="1" ht="6.95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96"/>
    </row>
    <row r="35" spans="2:57" s="1" customFormat="1" ht="25.9" customHeight="1">
      <c r="B35" s="29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199" t="s">
        <v>48</v>
      </c>
      <c r="Y35" s="200"/>
      <c r="Z35" s="200"/>
      <c r="AA35" s="200"/>
      <c r="AB35" s="200"/>
      <c r="AC35" s="39"/>
      <c r="AD35" s="39"/>
      <c r="AE35" s="39"/>
      <c r="AF35" s="39"/>
      <c r="AG35" s="39"/>
      <c r="AH35" s="39"/>
      <c r="AI35" s="39"/>
      <c r="AJ35" s="39"/>
      <c r="AK35" s="201">
        <f>SUM(AK26:AK33)</f>
        <v>0</v>
      </c>
      <c r="AL35" s="200"/>
      <c r="AM35" s="200"/>
      <c r="AN35" s="200"/>
      <c r="AO35" s="202"/>
      <c r="AP35" s="37"/>
      <c r="AQ35" s="37"/>
      <c r="AR35" s="33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5" customHeight="1">
      <c r="B42" s="29"/>
      <c r="C42" s="18" t="s">
        <v>49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5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13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VZ65419036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50000000000003" customHeight="1">
      <c r="B45" s="45"/>
      <c r="C45" s="46" t="s">
        <v>16</v>
      </c>
      <c r="D45" s="47"/>
      <c r="E45" s="47"/>
      <c r="F45" s="47"/>
      <c r="G45" s="47"/>
      <c r="H45" s="47"/>
      <c r="I45" s="47"/>
      <c r="J45" s="47"/>
      <c r="K45" s="47"/>
      <c r="L45" s="206" t="str">
        <f>K6</f>
        <v>Oprava geometrických parametrů koleje v obvodu OŘ Plzeň 2019/2020</v>
      </c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47"/>
      <c r="AQ45" s="47"/>
      <c r="AR45" s="48"/>
    </row>
    <row r="46" spans="2:57" s="1" customFormat="1" ht="6.95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20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>oblast ST České Budějovice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22</v>
      </c>
      <c r="AJ47" s="30"/>
      <c r="AK47" s="30"/>
      <c r="AL47" s="30"/>
      <c r="AM47" s="208" t="str">
        <f>IF(AN8= "","",AN8)</f>
        <v>Vyplň údaj</v>
      </c>
      <c r="AN47" s="208"/>
      <c r="AO47" s="30"/>
      <c r="AP47" s="30"/>
      <c r="AQ47" s="30"/>
      <c r="AR47" s="33"/>
    </row>
    <row r="48" spans="2:57" s="1" customFormat="1" ht="6.95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0" s="1" customFormat="1" ht="13.7" customHeight="1">
      <c r="B49" s="29"/>
      <c r="C49" s="24" t="s">
        <v>23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SŽDC,státní organizace,OŘ Plzeň,ST Č.Budějovice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31</v>
      </c>
      <c r="AJ49" s="30"/>
      <c r="AK49" s="30"/>
      <c r="AL49" s="30"/>
      <c r="AM49" s="204" t="str">
        <f>IF(E17="","",E17)</f>
        <v xml:space="preserve"> </v>
      </c>
      <c r="AN49" s="205"/>
      <c r="AO49" s="205"/>
      <c r="AP49" s="205"/>
      <c r="AQ49" s="30"/>
      <c r="AR49" s="33"/>
      <c r="AS49" s="209" t="s">
        <v>50</v>
      </c>
      <c r="AT49" s="210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1" customFormat="1" ht="13.7" customHeight="1">
      <c r="B50" s="29"/>
      <c r="C50" s="24" t="s">
        <v>29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34</v>
      </c>
      <c r="AJ50" s="30"/>
      <c r="AK50" s="30"/>
      <c r="AL50" s="30"/>
      <c r="AM50" s="204" t="str">
        <f>IF(E20="","",E20)</f>
        <v xml:space="preserve"> </v>
      </c>
      <c r="AN50" s="205"/>
      <c r="AO50" s="205"/>
      <c r="AP50" s="205"/>
      <c r="AQ50" s="30"/>
      <c r="AR50" s="33"/>
      <c r="AS50" s="211"/>
      <c r="AT50" s="212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0" s="1" customFormat="1" ht="10.9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13"/>
      <c r="AT51" s="214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0" s="1" customFormat="1" ht="29.25" customHeight="1">
      <c r="B52" s="29"/>
      <c r="C52" s="215" t="s">
        <v>51</v>
      </c>
      <c r="D52" s="216"/>
      <c r="E52" s="216"/>
      <c r="F52" s="216"/>
      <c r="G52" s="216"/>
      <c r="H52" s="57"/>
      <c r="I52" s="217" t="s">
        <v>52</v>
      </c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8" t="s">
        <v>53</v>
      </c>
      <c r="AH52" s="216"/>
      <c r="AI52" s="216"/>
      <c r="AJ52" s="216"/>
      <c r="AK52" s="216"/>
      <c r="AL52" s="216"/>
      <c r="AM52" s="216"/>
      <c r="AN52" s="217" t="s">
        <v>54</v>
      </c>
      <c r="AO52" s="216"/>
      <c r="AP52" s="219"/>
      <c r="AQ52" s="58" t="s">
        <v>55</v>
      </c>
      <c r="AR52" s="33"/>
      <c r="AS52" s="59" t="s">
        <v>56</v>
      </c>
      <c r="AT52" s="60" t="s">
        <v>57</v>
      </c>
      <c r="AU52" s="60" t="s">
        <v>58</v>
      </c>
      <c r="AV52" s="60" t="s">
        <v>59</v>
      </c>
      <c r="AW52" s="60" t="s">
        <v>60</v>
      </c>
      <c r="AX52" s="60" t="s">
        <v>61</v>
      </c>
      <c r="AY52" s="60" t="s">
        <v>62</v>
      </c>
      <c r="AZ52" s="60" t="s">
        <v>63</v>
      </c>
      <c r="BA52" s="60" t="s">
        <v>64</v>
      </c>
      <c r="BB52" s="60" t="s">
        <v>65</v>
      </c>
      <c r="BC52" s="60" t="s">
        <v>66</v>
      </c>
      <c r="BD52" s="61" t="s">
        <v>67</v>
      </c>
    </row>
    <row r="53" spans="1:90" s="1" customFormat="1" ht="10.9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0" s="4" customFormat="1" ht="32.450000000000003" customHeight="1">
      <c r="B54" s="65"/>
      <c r="C54" s="66" t="s">
        <v>68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23">
        <f>ROUND(AG55,2)</f>
        <v>0</v>
      </c>
      <c r="AH54" s="223"/>
      <c r="AI54" s="223"/>
      <c r="AJ54" s="223"/>
      <c r="AK54" s="223"/>
      <c r="AL54" s="223"/>
      <c r="AM54" s="223"/>
      <c r="AN54" s="224">
        <f>SUM(AG54,AT54)</f>
        <v>0</v>
      </c>
      <c r="AO54" s="224"/>
      <c r="AP54" s="224"/>
      <c r="AQ54" s="69" t="s">
        <v>1</v>
      </c>
      <c r="AR54" s="70"/>
      <c r="AS54" s="71">
        <f>ROUND(AS55,2)</f>
        <v>0</v>
      </c>
      <c r="AT54" s="72">
        <f>ROUND(SUM(AV54:AW54),2)</f>
        <v>0</v>
      </c>
      <c r="AU54" s="73">
        <f>ROUND(AU55,5)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>ROUND(AZ55,2)</f>
        <v>0</v>
      </c>
      <c r="BA54" s="72">
        <f>ROUND(BA55,2)</f>
        <v>0</v>
      </c>
      <c r="BB54" s="72">
        <f>ROUND(BB55,2)</f>
        <v>0</v>
      </c>
      <c r="BC54" s="72">
        <f>ROUND(BC55,2)</f>
        <v>0</v>
      </c>
      <c r="BD54" s="74">
        <f>ROUND(BD55,2)</f>
        <v>0</v>
      </c>
      <c r="BS54" s="75" t="s">
        <v>69</v>
      </c>
      <c r="BT54" s="75" t="s">
        <v>70</v>
      </c>
      <c r="BV54" s="75" t="s">
        <v>71</v>
      </c>
      <c r="BW54" s="75" t="s">
        <v>5</v>
      </c>
      <c r="BX54" s="75" t="s">
        <v>72</v>
      </c>
      <c r="CL54" s="75" t="s">
        <v>1</v>
      </c>
    </row>
    <row r="55" spans="1:90" s="5" customFormat="1" ht="27" customHeight="1">
      <c r="A55" s="76" t="s">
        <v>73</v>
      </c>
      <c r="B55" s="77"/>
      <c r="C55" s="78"/>
      <c r="D55" s="222" t="s">
        <v>14</v>
      </c>
      <c r="E55" s="222"/>
      <c r="F55" s="222"/>
      <c r="G55" s="222"/>
      <c r="H55" s="222"/>
      <c r="I55" s="79"/>
      <c r="J55" s="222" t="s">
        <v>17</v>
      </c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0">
        <f>'VZ65419036 - Oprava geome...'!J28</f>
        <v>0</v>
      </c>
      <c r="AH55" s="221"/>
      <c r="AI55" s="221"/>
      <c r="AJ55" s="221"/>
      <c r="AK55" s="221"/>
      <c r="AL55" s="221"/>
      <c r="AM55" s="221"/>
      <c r="AN55" s="220">
        <f>SUM(AG55,AT55)</f>
        <v>0</v>
      </c>
      <c r="AO55" s="221"/>
      <c r="AP55" s="221"/>
      <c r="AQ55" s="80" t="s">
        <v>74</v>
      </c>
      <c r="AR55" s="81"/>
      <c r="AS55" s="82">
        <v>0</v>
      </c>
      <c r="AT55" s="83">
        <f>ROUND(SUM(AV55:AW55),2)</f>
        <v>0</v>
      </c>
      <c r="AU55" s="84">
        <f>'VZ65419036 - Oprava geome...'!P76</f>
        <v>0</v>
      </c>
      <c r="AV55" s="83">
        <f>'VZ65419036 - Oprava geome...'!J31</f>
        <v>0</v>
      </c>
      <c r="AW55" s="83">
        <f>'VZ65419036 - Oprava geome...'!J32</f>
        <v>0</v>
      </c>
      <c r="AX55" s="83">
        <f>'VZ65419036 - Oprava geome...'!J33</f>
        <v>0</v>
      </c>
      <c r="AY55" s="83">
        <f>'VZ65419036 - Oprava geome...'!J34</f>
        <v>0</v>
      </c>
      <c r="AZ55" s="83">
        <f>'VZ65419036 - Oprava geome...'!F31</f>
        <v>0</v>
      </c>
      <c r="BA55" s="83">
        <f>'VZ65419036 - Oprava geome...'!F32</f>
        <v>0</v>
      </c>
      <c r="BB55" s="83">
        <f>'VZ65419036 - Oprava geome...'!F33</f>
        <v>0</v>
      </c>
      <c r="BC55" s="83">
        <f>'VZ65419036 - Oprava geome...'!F34</f>
        <v>0</v>
      </c>
      <c r="BD55" s="85">
        <f>'VZ65419036 - Oprava geome...'!F35</f>
        <v>0</v>
      </c>
      <c r="BT55" s="86" t="s">
        <v>75</v>
      </c>
      <c r="BU55" s="86" t="s">
        <v>76</v>
      </c>
      <c r="BV55" s="86" t="s">
        <v>71</v>
      </c>
      <c r="BW55" s="86" t="s">
        <v>5</v>
      </c>
      <c r="BX55" s="86" t="s">
        <v>72</v>
      </c>
      <c r="CL55" s="86" t="s">
        <v>1</v>
      </c>
    </row>
    <row r="56" spans="1:90" s="1" customFormat="1" ht="30" customHeight="1"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</row>
    <row r="57" spans="1:90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</row>
  </sheetData>
  <sheetProtection algorithmName="SHA-512" hashValue="BBfnCiitD6L0YBAizAg2AuvxcEW/2rqxNInM/wWQX6IE5KTXX99AWwg5QkC6wPLLtwFKPTcHFWvLJELFLdVmYw==" saltValue="8v4IYabahmvY33ojsHUUSCEu9pVmO6ndCzL/6iLopr+b3IWeZBw0rDpsXFzHUYxGSlLV5Mv/72bHdeCWW/BCOA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VZ65419036 - Oprava geom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0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2" t="s">
        <v>5</v>
      </c>
    </row>
    <row r="3" spans="2:46" ht="6.95" customHeight="1">
      <c r="B3" s="88"/>
      <c r="C3" s="89"/>
      <c r="D3" s="89"/>
      <c r="E3" s="89"/>
      <c r="F3" s="89"/>
      <c r="G3" s="89"/>
      <c r="H3" s="89"/>
      <c r="I3" s="90"/>
      <c r="J3" s="89"/>
      <c r="K3" s="89"/>
      <c r="L3" s="15"/>
      <c r="AT3" s="12" t="s">
        <v>77</v>
      </c>
    </row>
    <row r="4" spans="2:46" ht="24.95" customHeight="1">
      <c r="B4" s="15"/>
      <c r="D4" s="91" t="s">
        <v>78</v>
      </c>
      <c r="L4" s="15"/>
      <c r="M4" s="19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33"/>
      <c r="D6" s="92" t="s">
        <v>16</v>
      </c>
      <c r="I6" s="93"/>
      <c r="L6" s="33"/>
    </row>
    <row r="7" spans="2:46" s="1" customFormat="1" ht="36.950000000000003" customHeight="1">
      <c r="B7" s="33"/>
      <c r="E7" s="233" t="s">
        <v>17</v>
      </c>
      <c r="F7" s="234"/>
      <c r="G7" s="234"/>
      <c r="H7" s="234"/>
      <c r="I7" s="93"/>
      <c r="L7" s="33"/>
    </row>
    <row r="8" spans="2:46" s="1" customFormat="1" ht="11.25">
      <c r="B8" s="33"/>
      <c r="I8" s="93"/>
      <c r="L8" s="33"/>
    </row>
    <row r="9" spans="2:46" s="1" customFormat="1" ht="12" customHeight="1">
      <c r="B9" s="33"/>
      <c r="D9" s="92" t="s">
        <v>18</v>
      </c>
      <c r="F9" s="12" t="s">
        <v>1</v>
      </c>
      <c r="I9" s="94" t="s">
        <v>19</v>
      </c>
      <c r="J9" s="12" t="s">
        <v>1</v>
      </c>
      <c r="L9" s="33"/>
    </row>
    <row r="10" spans="2:46" s="1" customFormat="1" ht="12" customHeight="1">
      <c r="B10" s="33"/>
      <c r="D10" s="92" t="s">
        <v>20</v>
      </c>
      <c r="F10" s="12" t="s">
        <v>21</v>
      </c>
      <c r="I10" s="94" t="s">
        <v>22</v>
      </c>
      <c r="J10" s="95" t="str">
        <f>'Rekapitulace stavby'!AN8</f>
        <v>Vyplň údaj</v>
      </c>
      <c r="L10" s="33"/>
    </row>
    <row r="11" spans="2:46" s="1" customFormat="1" ht="10.9" customHeight="1">
      <c r="B11" s="33"/>
      <c r="I11" s="93"/>
      <c r="L11" s="33"/>
    </row>
    <row r="12" spans="2:46" s="1" customFormat="1" ht="12" customHeight="1">
      <c r="B12" s="33"/>
      <c r="D12" s="92" t="s">
        <v>23</v>
      </c>
      <c r="I12" s="94" t="s">
        <v>24</v>
      </c>
      <c r="J12" s="12" t="s">
        <v>25</v>
      </c>
      <c r="L12" s="33"/>
    </row>
    <row r="13" spans="2:46" s="1" customFormat="1" ht="18" customHeight="1">
      <c r="B13" s="33"/>
      <c r="E13" s="12" t="s">
        <v>26</v>
      </c>
      <c r="I13" s="94" t="s">
        <v>27</v>
      </c>
      <c r="J13" s="12" t="s">
        <v>28</v>
      </c>
      <c r="L13" s="33"/>
    </row>
    <row r="14" spans="2:46" s="1" customFormat="1" ht="6.95" customHeight="1">
      <c r="B14" s="33"/>
      <c r="I14" s="93"/>
      <c r="L14" s="33"/>
    </row>
    <row r="15" spans="2:46" s="1" customFormat="1" ht="12" customHeight="1">
      <c r="B15" s="33"/>
      <c r="D15" s="92" t="s">
        <v>29</v>
      </c>
      <c r="I15" s="94" t="s">
        <v>24</v>
      </c>
      <c r="J15" s="25" t="str">
        <f>'Rekapitulace stavby'!AN13</f>
        <v>Vyplň údaj</v>
      </c>
      <c r="L15" s="33"/>
    </row>
    <row r="16" spans="2:46" s="1" customFormat="1" ht="18" customHeight="1">
      <c r="B16" s="33"/>
      <c r="E16" s="235" t="str">
        <f>'Rekapitulace stavby'!E14</f>
        <v>Vyplň údaj</v>
      </c>
      <c r="F16" s="236"/>
      <c r="G16" s="236"/>
      <c r="H16" s="236"/>
      <c r="I16" s="94" t="s">
        <v>27</v>
      </c>
      <c r="J16" s="25" t="str">
        <f>'Rekapitulace stavby'!AN14</f>
        <v>Vyplň údaj</v>
      </c>
      <c r="L16" s="33"/>
    </row>
    <row r="17" spans="2:12" s="1" customFormat="1" ht="6.95" customHeight="1">
      <c r="B17" s="33"/>
      <c r="I17" s="93"/>
      <c r="L17" s="33"/>
    </row>
    <row r="18" spans="2:12" s="1" customFormat="1" ht="12" customHeight="1">
      <c r="B18" s="33"/>
      <c r="D18" s="92" t="s">
        <v>31</v>
      </c>
      <c r="I18" s="94" t="s">
        <v>24</v>
      </c>
      <c r="J18" s="12" t="str">
        <f>IF('Rekapitulace stavby'!AN16="","",'Rekapitulace stavby'!AN16)</f>
        <v/>
      </c>
      <c r="L18" s="33"/>
    </row>
    <row r="19" spans="2:12" s="1" customFormat="1" ht="18" customHeight="1">
      <c r="B19" s="33"/>
      <c r="E19" s="12" t="str">
        <f>IF('Rekapitulace stavby'!E17="","",'Rekapitulace stavby'!E17)</f>
        <v xml:space="preserve"> </v>
      </c>
      <c r="I19" s="94" t="s">
        <v>27</v>
      </c>
      <c r="J19" s="12" t="str">
        <f>IF('Rekapitulace stavby'!AN17="","",'Rekapitulace stavby'!AN17)</f>
        <v/>
      </c>
      <c r="L19" s="33"/>
    </row>
    <row r="20" spans="2:12" s="1" customFormat="1" ht="6.95" customHeight="1">
      <c r="B20" s="33"/>
      <c r="I20" s="93"/>
      <c r="L20" s="33"/>
    </row>
    <row r="21" spans="2:12" s="1" customFormat="1" ht="12" customHeight="1">
      <c r="B21" s="33"/>
      <c r="D21" s="92" t="s">
        <v>34</v>
      </c>
      <c r="I21" s="94" t="s">
        <v>24</v>
      </c>
      <c r="J21" s="12" t="str">
        <f>IF('Rekapitulace stavby'!AN19="","",'Rekapitulace stavby'!AN19)</f>
        <v/>
      </c>
      <c r="L21" s="33"/>
    </row>
    <row r="22" spans="2:12" s="1" customFormat="1" ht="18" customHeight="1">
      <c r="B22" s="33"/>
      <c r="E22" s="12" t="str">
        <f>IF('Rekapitulace stavby'!E20="","",'Rekapitulace stavby'!E20)</f>
        <v xml:space="preserve"> </v>
      </c>
      <c r="I22" s="94" t="s">
        <v>27</v>
      </c>
      <c r="J22" s="12" t="str">
        <f>IF('Rekapitulace stavby'!AN20="","",'Rekapitulace stavby'!AN20)</f>
        <v/>
      </c>
      <c r="L22" s="33"/>
    </row>
    <row r="23" spans="2:12" s="1" customFormat="1" ht="6.95" customHeight="1">
      <c r="B23" s="33"/>
      <c r="I23" s="93"/>
      <c r="L23" s="33"/>
    </row>
    <row r="24" spans="2:12" s="1" customFormat="1" ht="12" customHeight="1">
      <c r="B24" s="33"/>
      <c r="D24" s="92" t="s">
        <v>35</v>
      </c>
      <c r="I24" s="93"/>
      <c r="L24" s="33"/>
    </row>
    <row r="25" spans="2:12" s="6" customFormat="1" ht="16.5" customHeight="1">
      <c r="B25" s="96"/>
      <c r="E25" s="237" t="s">
        <v>1</v>
      </c>
      <c r="F25" s="237"/>
      <c r="G25" s="237"/>
      <c r="H25" s="237"/>
      <c r="I25" s="97"/>
      <c r="L25" s="96"/>
    </row>
    <row r="26" spans="2:12" s="1" customFormat="1" ht="6.95" customHeight="1">
      <c r="B26" s="33"/>
      <c r="I26" s="93"/>
      <c r="L26" s="33"/>
    </row>
    <row r="27" spans="2:12" s="1" customFormat="1" ht="6.95" customHeight="1">
      <c r="B27" s="33"/>
      <c r="D27" s="51"/>
      <c r="E27" s="51"/>
      <c r="F27" s="51"/>
      <c r="G27" s="51"/>
      <c r="H27" s="51"/>
      <c r="I27" s="98"/>
      <c r="J27" s="51"/>
      <c r="K27" s="51"/>
      <c r="L27" s="33"/>
    </row>
    <row r="28" spans="2:12" s="1" customFormat="1" ht="25.35" customHeight="1">
      <c r="B28" s="33"/>
      <c r="D28" s="99" t="s">
        <v>36</v>
      </c>
      <c r="I28" s="93"/>
      <c r="J28" s="100">
        <f>ROUND(J76, 2)</f>
        <v>0</v>
      </c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98"/>
      <c r="J29" s="51"/>
      <c r="K29" s="51"/>
      <c r="L29" s="33"/>
    </row>
    <row r="30" spans="2:12" s="1" customFormat="1" ht="14.45" customHeight="1">
      <c r="B30" s="33"/>
      <c r="F30" s="101" t="s">
        <v>38</v>
      </c>
      <c r="I30" s="102" t="s">
        <v>37</v>
      </c>
      <c r="J30" s="101" t="s">
        <v>39</v>
      </c>
      <c r="L30" s="33"/>
    </row>
    <row r="31" spans="2:12" s="1" customFormat="1" ht="14.45" customHeight="1">
      <c r="B31" s="33"/>
      <c r="D31" s="92" t="s">
        <v>40</v>
      </c>
      <c r="E31" s="92" t="s">
        <v>41</v>
      </c>
      <c r="F31" s="103">
        <f>ROUND((SUM(BE76:BE169)),  2)</f>
        <v>0</v>
      </c>
      <c r="I31" s="104">
        <v>0.21</v>
      </c>
      <c r="J31" s="103">
        <f>ROUND(((SUM(BE76:BE169))*I31),  2)</f>
        <v>0</v>
      </c>
      <c r="L31" s="33"/>
    </row>
    <row r="32" spans="2:12" s="1" customFormat="1" ht="14.45" customHeight="1">
      <c r="B32" s="33"/>
      <c r="E32" s="92" t="s">
        <v>42</v>
      </c>
      <c r="F32" s="103">
        <f>ROUND((SUM(BF76:BF169)),  2)</f>
        <v>0</v>
      </c>
      <c r="I32" s="104">
        <v>0.15</v>
      </c>
      <c r="J32" s="103">
        <f>ROUND(((SUM(BF76:BF169))*I32),  2)</f>
        <v>0</v>
      </c>
      <c r="L32" s="33"/>
    </row>
    <row r="33" spans="2:12" s="1" customFormat="1" ht="14.45" hidden="1" customHeight="1">
      <c r="B33" s="33"/>
      <c r="E33" s="92" t="s">
        <v>43</v>
      </c>
      <c r="F33" s="103">
        <f>ROUND((SUM(BG76:BG169)),  2)</f>
        <v>0</v>
      </c>
      <c r="I33" s="104">
        <v>0.21</v>
      </c>
      <c r="J33" s="103">
        <f>0</f>
        <v>0</v>
      </c>
      <c r="L33" s="33"/>
    </row>
    <row r="34" spans="2:12" s="1" customFormat="1" ht="14.45" hidden="1" customHeight="1">
      <c r="B34" s="33"/>
      <c r="E34" s="92" t="s">
        <v>44</v>
      </c>
      <c r="F34" s="103">
        <f>ROUND((SUM(BH76:BH169)),  2)</f>
        <v>0</v>
      </c>
      <c r="I34" s="104">
        <v>0.15</v>
      </c>
      <c r="J34" s="103">
        <f>0</f>
        <v>0</v>
      </c>
      <c r="L34" s="33"/>
    </row>
    <row r="35" spans="2:12" s="1" customFormat="1" ht="14.45" hidden="1" customHeight="1">
      <c r="B35" s="33"/>
      <c r="E35" s="92" t="s">
        <v>45</v>
      </c>
      <c r="F35" s="103">
        <f>ROUND((SUM(BI76:BI169)),  2)</f>
        <v>0</v>
      </c>
      <c r="I35" s="104">
        <v>0</v>
      </c>
      <c r="J35" s="103">
        <f>0</f>
        <v>0</v>
      </c>
      <c r="L35" s="33"/>
    </row>
    <row r="36" spans="2:12" s="1" customFormat="1" ht="6.95" customHeight="1">
      <c r="B36" s="33"/>
      <c r="I36" s="93"/>
      <c r="L36" s="33"/>
    </row>
    <row r="37" spans="2:12" s="1" customFormat="1" ht="25.35" customHeight="1">
      <c r="B37" s="33"/>
      <c r="C37" s="105"/>
      <c r="D37" s="106" t="s">
        <v>46</v>
      </c>
      <c r="E37" s="107"/>
      <c r="F37" s="107"/>
      <c r="G37" s="108" t="s">
        <v>47</v>
      </c>
      <c r="H37" s="109" t="s">
        <v>48</v>
      </c>
      <c r="I37" s="110"/>
      <c r="J37" s="111">
        <f>SUM(J28:J35)</f>
        <v>0</v>
      </c>
      <c r="K37" s="112"/>
      <c r="L37" s="33"/>
    </row>
    <row r="38" spans="2:12" s="1" customFormat="1" ht="14.45" customHeight="1">
      <c r="B38" s="113"/>
      <c r="C38" s="114"/>
      <c r="D38" s="114"/>
      <c r="E38" s="114"/>
      <c r="F38" s="114"/>
      <c r="G38" s="114"/>
      <c r="H38" s="114"/>
      <c r="I38" s="115"/>
      <c r="J38" s="114"/>
      <c r="K38" s="114"/>
      <c r="L38" s="33"/>
    </row>
    <row r="42" spans="2:12" s="1" customFormat="1" ht="6.95" customHeight="1">
      <c r="B42" s="116"/>
      <c r="C42" s="117"/>
      <c r="D42" s="117"/>
      <c r="E42" s="117"/>
      <c r="F42" s="117"/>
      <c r="G42" s="117"/>
      <c r="H42" s="117"/>
      <c r="I42" s="118"/>
      <c r="J42" s="117"/>
      <c r="K42" s="117"/>
      <c r="L42" s="33"/>
    </row>
    <row r="43" spans="2:12" s="1" customFormat="1" ht="24.95" customHeight="1">
      <c r="B43" s="29"/>
      <c r="C43" s="18" t="s">
        <v>79</v>
      </c>
      <c r="D43" s="30"/>
      <c r="E43" s="30"/>
      <c r="F43" s="30"/>
      <c r="G43" s="30"/>
      <c r="H43" s="30"/>
      <c r="I43" s="93"/>
      <c r="J43" s="30"/>
      <c r="K43" s="30"/>
      <c r="L43" s="33"/>
    </row>
    <row r="44" spans="2:12" s="1" customFormat="1" ht="6.95" customHeight="1">
      <c r="B44" s="29"/>
      <c r="C44" s="30"/>
      <c r="D44" s="30"/>
      <c r="E44" s="30"/>
      <c r="F44" s="30"/>
      <c r="G44" s="30"/>
      <c r="H44" s="30"/>
      <c r="I44" s="93"/>
      <c r="J44" s="30"/>
      <c r="K44" s="30"/>
      <c r="L44" s="33"/>
    </row>
    <row r="45" spans="2:12" s="1" customFormat="1" ht="12" customHeight="1">
      <c r="B45" s="29"/>
      <c r="C45" s="24" t="s">
        <v>16</v>
      </c>
      <c r="D45" s="30"/>
      <c r="E45" s="30"/>
      <c r="F45" s="30"/>
      <c r="G45" s="30"/>
      <c r="H45" s="30"/>
      <c r="I45" s="93"/>
      <c r="J45" s="30"/>
      <c r="K45" s="30"/>
      <c r="L45" s="33"/>
    </row>
    <row r="46" spans="2:12" s="1" customFormat="1" ht="16.5" customHeight="1">
      <c r="B46" s="29"/>
      <c r="C46" s="30"/>
      <c r="D46" s="30"/>
      <c r="E46" s="206" t="str">
        <f>E7</f>
        <v>Oprava geometrických parametrů koleje v obvodu OŘ Plzeň 2019/2020</v>
      </c>
      <c r="F46" s="205"/>
      <c r="G46" s="205"/>
      <c r="H46" s="205"/>
      <c r="I46" s="93"/>
      <c r="J46" s="30"/>
      <c r="K46" s="30"/>
      <c r="L46" s="33"/>
    </row>
    <row r="47" spans="2:12" s="1" customFormat="1" ht="6.95" customHeight="1">
      <c r="B47" s="29"/>
      <c r="C47" s="30"/>
      <c r="D47" s="30"/>
      <c r="E47" s="30"/>
      <c r="F47" s="30"/>
      <c r="G47" s="30"/>
      <c r="H47" s="30"/>
      <c r="I47" s="93"/>
      <c r="J47" s="30"/>
      <c r="K47" s="30"/>
      <c r="L47" s="33"/>
    </row>
    <row r="48" spans="2:12" s="1" customFormat="1" ht="12" customHeight="1">
      <c r="B48" s="29"/>
      <c r="C48" s="24" t="s">
        <v>20</v>
      </c>
      <c r="D48" s="30"/>
      <c r="E48" s="30"/>
      <c r="F48" s="22" t="str">
        <f>F10</f>
        <v>oblast ST České Budějovice</v>
      </c>
      <c r="G48" s="30"/>
      <c r="H48" s="30"/>
      <c r="I48" s="94" t="s">
        <v>22</v>
      </c>
      <c r="J48" s="50" t="str">
        <f>IF(J10="","",J10)</f>
        <v>Vyplň údaj</v>
      </c>
      <c r="K48" s="30"/>
      <c r="L48" s="33"/>
    </row>
    <row r="49" spans="2:47" s="1" customFormat="1" ht="6.95" customHeight="1">
      <c r="B49" s="29"/>
      <c r="C49" s="30"/>
      <c r="D49" s="30"/>
      <c r="E49" s="30"/>
      <c r="F49" s="30"/>
      <c r="G49" s="30"/>
      <c r="H49" s="30"/>
      <c r="I49" s="93"/>
      <c r="J49" s="30"/>
      <c r="K49" s="30"/>
      <c r="L49" s="33"/>
    </row>
    <row r="50" spans="2:47" s="1" customFormat="1" ht="13.7" customHeight="1">
      <c r="B50" s="29"/>
      <c r="C50" s="24" t="s">
        <v>23</v>
      </c>
      <c r="D50" s="30"/>
      <c r="E50" s="30"/>
      <c r="F50" s="22" t="str">
        <f>E13</f>
        <v>SŽDC,státní organizace,OŘ Plzeň,ST Č.Budějovice</v>
      </c>
      <c r="G50" s="30"/>
      <c r="H50" s="30"/>
      <c r="I50" s="94" t="s">
        <v>31</v>
      </c>
      <c r="J50" s="27" t="str">
        <f>E19</f>
        <v xml:space="preserve"> </v>
      </c>
      <c r="K50" s="30"/>
      <c r="L50" s="33"/>
    </row>
    <row r="51" spans="2:47" s="1" customFormat="1" ht="13.7" customHeight="1">
      <c r="B51" s="29"/>
      <c r="C51" s="24" t="s">
        <v>29</v>
      </c>
      <c r="D51" s="30"/>
      <c r="E51" s="30"/>
      <c r="F51" s="22" t="str">
        <f>IF(E16="","",E16)</f>
        <v>Vyplň údaj</v>
      </c>
      <c r="G51" s="30"/>
      <c r="H51" s="30"/>
      <c r="I51" s="94" t="s">
        <v>34</v>
      </c>
      <c r="J51" s="27" t="str">
        <f>E22</f>
        <v xml:space="preserve"> </v>
      </c>
      <c r="K51" s="30"/>
      <c r="L51" s="33"/>
    </row>
    <row r="52" spans="2:47" s="1" customFormat="1" ht="10.35" customHeight="1">
      <c r="B52" s="29"/>
      <c r="C52" s="30"/>
      <c r="D52" s="30"/>
      <c r="E52" s="30"/>
      <c r="F52" s="30"/>
      <c r="G52" s="30"/>
      <c r="H52" s="30"/>
      <c r="I52" s="93"/>
      <c r="J52" s="30"/>
      <c r="K52" s="30"/>
      <c r="L52" s="33"/>
    </row>
    <row r="53" spans="2:47" s="1" customFormat="1" ht="29.25" customHeight="1">
      <c r="B53" s="29"/>
      <c r="C53" s="119" t="s">
        <v>80</v>
      </c>
      <c r="D53" s="120"/>
      <c r="E53" s="120"/>
      <c r="F53" s="120"/>
      <c r="G53" s="120"/>
      <c r="H53" s="120"/>
      <c r="I53" s="121"/>
      <c r="J53" s="122" t="s">
        <v>81</v>
      </c>
      <c r="K53" s="120"/>
      <c r="L53" s="33"/>
    </row>
    <row r="54" spans="2:47" s="1" customFormat="1" ht="10.35" customHeight="1">
      <c r="B54" s="29"/>
      <c r="C54" s="30"/>
      <c r="D54" s="30"/>
      <c r="E54" s="30"/>
      <c r="F54" s="30"/>
      <c r="G54" s="30"/>
      <c r="H54" s="30"/>
      <c r="I54" s="93"/>
      <c r="J54" s="30"/>
      <c r="K54" s="30"/>
      <c r="L54" s="33"/>
    </row>
    <row r="55" spans="2:47" s="1" customFormat="1" ht="22.9" customHeight="1">
      <c r="B55" s="29"/>
      <c r="C55" s="123" t="s">
        <v>82</v>
      </c>
      <c r="D55" s="30"/>
      <c r="E55" s="30"/>
      <c r="F55" s="30"/>
      <c r="G55" s="30"/>
      <c r="H55" s="30"/>
      <c r="I55" s="93"/>
      <c r="J55" s="68">
        <f>J76</f>
        <v>0</v>
      </c>
      <c r="K55" s="30"/>
      <c r="L55" s="33"/>
      <c r="AU55" s="12" t="s">
        <v>83</v>
      </c>
    </row>
    <row r="56" spans="2:47" s="7" customFormat="1" ht="24.95" customHeight="1">
      <c r="B56" s="124"/>
      <c r="C56" s="125"/>
      <c r="D56" s="126" t="s">
        <v>84</v>
      </c>
      <c r="E56" s="127"/>
      <c r="F56" s="127"/>
      <c r="G56" s="127"/>
      <c r="H56" s="127"/>
      <c r="I56" s="128"/>
      <c r="J56" s="129">
        <f>J77</f>
        <v>0</v>
      </c>
      <c r="K56" s="125"/>
      <c r="L56" s="130"/>
    </row>
    <row r="57" spans="2:47" s="8" customFormat="1" ht="19.899999999999999" customHeight="1">
      <c r="B57" s="131"/>
      <c r="C57" s="132"/>
      <c r="D57" s="133" t="s">
        <v>85</v>
      </c>
      <c r="E57" s="134"/>
      <c r="F57" s="134"/>
      <c r="G57" s="134"/>
      <c r="H57" s="134"/>
      <c r="I57" s="135"/>
      <c r="J57" s="136">
        <f>J78</f>
        <v>0</v>
      </c>
      <c r="K57" s="132"/>
      <c r="L57" s="137"/>
    </row>
    <row r="58" spans="2:47" s="7" customFormat="1" ht="24.95" customHeight="1">
      <c r="B58" s="124"/>
      <c r="C58" s="125"/>
      <c r="D58" s="126" t="s">
        <v>86</v>
      </c>
      <c r="E58" s="127"/>
      <c r="F58" s="127"/>
      <c r="G58" s="127"/>
      <c r="H58" s="127"/>
      <c r="I58" s="128"/>
      <c r="J58" s="129">
        <f>J137</f>
        <v>0</v>
      </c>
      <c r="K58" s="125"/>
      <c r="L58" s="130"/>
    </row>
    <row r="59" spans="2:47" s="1" customFormat="1" ht="21.75" customHeight="1">
      <c r="B59" s="29"/>
      <c r="C59" s="30"/>
      <c r="D59" s="30"/>
      <c r="E59" s="30"/>
      <c r="F59" s="30"/>
      <c r="G59" s="30"/>
      <c r="H59" s="30"/>
      <c r="I59" s="93"/>
      <c r="J59" s="30"/>
      <c r="K59" s="30"/>
      <c r="L59" s="33"/>
    </row>
    <row r="60" spans="2:47" s="1" customFormat="1" ht="6.95" customHeight="1">
      <c r="B60" s="41"/>
      <c r="C60" s="42"/>
      <c r="D60" s="42"/>
      <c r="E60" s="42"/>
      <c r="F60" s="42"/>
      <c r="G60" s="42"/>
      <c r="H60" s="42"/>
      <c r="I60" s="115"/>
      <c r="J60" s="42"/>
      <c r="K60" s="42"/>
      <c r="L60" s="33"/>
    </row>
    <row r="64" spans="2:47" s="1" customFormat="1" ht="6.95" customHeight="1">
      <c r="B64" s="43"/>
      <c r="C64" s="44"/>
      <c r="D64" s="44"/>
      <c r="E64" s="44"/>
      <c r="F64" s="44"/>
      <c r="G64" s="44"/>
      <c r="H64" s="44"/>
      <c r="I64" s="118"/>
      <c r="J64" s="44"/>
      <c r="K64" s="44"/>
      <c r="L64" s="33"/>
    </row>
    <row r="65" spans="2:65" s="1" customFormat="1" ht="24.95" customHeight="1">
      <c r="B65" s="29"/>
      <c r="C65" s="18" t="s">
        <v>87</v>
      </c>
      <c r="D65" s="30"/>
      <c r="E65" s="30"/>
      <c r="F65" s="30"/>
      <c r="G65" s="30"/>
      <c r="H65" s="30"/>
      <c r="I65" s="93"/>
      <c r="J65" s="30"/>
      <c r="K65" s="30"/>
      <c r="L65" s="33"/>
    </row>
    <row r="66" spans="2:65" s="1" customFormat="1" ht="6.95" customHeight="1">
      <c r="B66" s="29"/>
      <c r="C66" s="30"/>
      <c r="D66" s="30"/>
      <c r="E66" s="30"/>
      <c r="F66" s="30"/>
      <c r="G66" s="30"/>
      <c r="H66" s="30"/>
      <c r="I66" s="93"/>
      <c r="J66" s="30"/>
      <c r="K66" s="30"/>
      <c r="L66" s="33"/>
    </row>
    <row r="67" spans="2:65" s="1" customFormat="1" ht="12" customHeight="1">
      <c r="B67" s="29"/>
      <c r="C67" s="24" t="s">
        <v>16</v>
      </c>
      <c r="D67" s="30"/>
      <c r="E67" s="30"/>
      <c r="F67" s="30"/>
      <c r="G67" s="30"/>
      <c r="H67" s="30"/>
      <c r="I67" s="93"/>
      <c r="J67" s="30"/>
      <c r="K67" s="30"/>
      <c r="L67" s="33"/>
    </row>
    <row r="68" spans="2:65" s="1" customFormat="1" ht="16.5" customHeight="1">
      <c r="B68" s="29"/>
      <c r="C68" s="30"/>
      <c r="D68" s="30"/>
      <c r="E68" s="206" t="str">
        <f>E7</f>
        <v>Oprava geometrických parametrů koleje v obvodu OŘ Plzeň 2019/2020</v>
      </c>
      <c r="F68" s="205"/>
      <c r="G68" s="205"/>
      <c r="H68" s="205"/>
      <c r="I68" s="93"/>
      <c r="J68" s="30"/>
      <c r="K68" s="30"/>
      <c r="L68" s="33"/>
    </row>
    <row r="69" spans="2:65" s="1" customFormat="1" ht="6.95" customHeight="1">
      <c r="B69" s="29"/>
      <c r="C69" s="30"/>
      <c r="D69" s="30"/>
      <c r="E69" s="30"/>
      <c r="F69" s="30"/>
      <c r="G69" s="30"/>
      <c r="H69" s="30"/>
      <c r="I69" s="93"/>
      <c r="J69" s="30"/>
      <c r="K69" s="30"/>
      <c r="L69" s="33"/>
    </row>
    <row r="70" spans="2:65" s="1" customFormat="1" ht="12" customHeight="1">
      <c r="B70" s="29"/>
      <c r="C70" s="24" t="s">
        <v>20</v>
      </c>
      <c r="D70" s="30"/>
      <c r="E70" s="30"/>
      <c r="F70" s="22" t="str">
        <f>F10</f>
        <v>oblast ST České Budějovice</v>
      </c>
      <c r="G70" s="30"/>
      <c r="H70" s="30"/>
      <c r="I70" s="94" t="s">
        <v>22</v>
      </c>
      <c r="J70" s="50" t="str">
        <f>IF(J10="","",J10)</f>
        <v>Vyplň údaj</v>
      </c>
      <c r="K70" s="30"/>
      <c r="L70" s="33"/>
    </row>
    <row r="71" spans="2:65" s="1" customFormat="1" ht="6.95" customHeight="1">
      <c r="B71" s="29"/>
      <c r="C71" s="30"/>
      <c r="D71" s="30"/>
      <c r="E71" s="30"/>
      <c r="F71" s="30"/>
      <c r="G71" s="30"/>
      <c r="H71" s="30"/>
      <c r="I71" s="93"/>
      <c r="J71" s="30"/>
      <c r="K71" s="30"/>
      <c r="L71" s="33"/>
    </row>
    <row r="72" spans="2:65" s="1" customFormat="1" ht="13.7" customHeight="1">
      <c r="B72" s="29"/>
      <c r="C72" s="24" t="s">
        <v>23</v>
      </c>
      <c r="D72" s="30"/>
      <c r="E72" s="30"/>
      <c r="F72" s="22" t="str">
        <f>E13</f>
        <v>SŽDC,státní organizace,OŘ Plzeň,ST Č.Budějovice</v>
      </c>
      <c r="G72" s="30"/>
      <c r="H72" s="30"/>
      <c r="I72" s="94" t="s">
        <v>31</v>
      </c>
      <c r="J72" s="27" t="str">
        <f>E19</f>
        <v xml:space="preserve"> </v>
      </c>
      <c r="K72" s="30"/>
      <c r="L72" s="33"/>
    </row>
    <row r="73" spans="2:65" s="1" customFormat="1" ht="13.7" customHeight="1">
      <c r="B73" s="29"/>
      <c r="C73" s="24" t="s">
        <v>29</v>
      </c>
      <c r="D73" s="30"/>
      <c r="E73" s="30"/>
      <c r="F73" s="22" t="str">
        <f>IF(E16="","",E16)</f>
        <v>Vyplň údaj</v>
      </c>
      <c r="G73" s="30"/>
      <c r="H73" s="30"/>
      <c r="I73" s="94" t="s">
        <v>34</v>
      </c>
      <c r="J73" s="27" t="str">
        <f>E22</f>
        <v xml:space="preserve"> </v>
      </c>
      <c r="K73" s="30"/>
      <c r="L73" s="33"/>
    </row>
    <row r="74" spans="2:65" s="1" customFormat="1" ht="10.35" customHeight="1">
      <c r="B74" s="29"/>
      <c r="C74" s="30"/>
      <c r="D74" s="30"/>
      <c r="E74" s="30"/>
      <c r="F74" s="30"/>
      <c r="G74" s="30"/>
      <c r="H74" s="30"/>
      <c r="I74" s="93"/>
      <c r="J74" s="30"/>
      <c r="K74" s="30"/>
      <c r="L74" s="33"/>
    </row>
    <row r="75" spans="2:65" s="9" customFormat="1" ht="29.25" customHeight="1">
      <c r="B75" s="138"/>
      <c r="C75" s="139" t="s">
        <v>88</v>
      </c>
      <c r="D75" s="140" t="s">
        <v>55</v>
      </c>
      <c r="E75" s="140" t="s">
        <v>51</v>
      </c>
      <c r="F75" s="140" t="s">
        <v>52</v>
      </c>
      <c r="G75" s="140" t="s">
        <v>89</v>
      </c>
      <c r="H75" s="140" t="s">
        <v>90</v>
      </c>
      <c r="I75" s="141" t="s">
        <v>91</v>
      </c>
      <c r="J75" s="140" t="s">
        <v>81</v>
      </c>
      <c r="K75" s="142" t="s">
        <v>92</v>
      </c>
      <c r="L75" s="143"/>
      <c r="M75" s="59" t="s">
        <v>1</v>
      </c>
      <c r="N75" s="60" t="s">
        <v>40</v>
      </c>
      <c r="O75" s="60" t="s">
        <v>93</v>
      </c>
      <c r="P75" s="60" t="s">
        <v>94</v>
      </c>
      <c r="Q75" s="60" t="s">
        <v>95</v>
      </c>
      <c r="R75" s="60" t="s">
        <v>96</v>
      </c>
      <c r="S75" s="60" t="s">
        <v>97</v>
      </c>
      <c r="T75" s="61" t="s">
        <v>98</v>
      </c>
    </row>
    <row r="76" spans="2:65" s="1" customFormat="1" ht="22.9" customHeight="1">
      <c r="B76" s="29"/>
      <c r="C76" s="66" t="s">
        <v>99</v>
      </c>
      <c r="D76" s="30"/>
      <c r="E76" s="30"/>
      <c r="F76" s="30"/>
      <c r="G76" s="30"/>
      <c r="H76" s="30"/>
      <c r="I76" s="93"/>
      <c r="J76" s="144">
        <f>BK76</f>
        <v>0</v>
      </c>
      <c r="K76" s="30"/>
      <c r="L76" s="33"/>
      <c r="M76" s="62"/>
      <c r="N76" s="63"/>
      <c r="O76" s="63"/>
      <c r="P76" s="145">
        <f>P77+P137</f>
        <v>0</v>
      </c>
      <c r="Q76" s="63"/>
      <c r="R76" s="145">
        <f>R77+R137</f>
        <v>1</v>
      </c>
      <c r="S76" s="63"/>
      <c r="T76" s="146">
        <f>T77+T137</f>
        <v>0</v>
      </c>
      <c r="AT76" s="12" t="s">
        <v>69</v>
      </c>
      <c r="AU76" s="12" t="s">
        <v>83</v>
      </c>
      <c r="BK76" s="147">
        <f>BK77+BK137</f>
        <v>0</v>
      </c>
    </row>
    <row r="77" spans="2:65" s="10" customFormat="1" ht="25.9" customHeight="1">
      <c r="B77" s="148"/>
      <c r="C77" s="149"/>
      <c r="D77" s="150" t="s">
        <v>69</v>
      </c>
      <c r="E77" s="151" t="s">
        <v>100</v>
      </c>
      <c r="F77" s="151" t="s">
        <v>101</v>
      </c>
      <c r="G77" s="149"/>
      <c r="H77" s="149"/>
      <c r="I77" s="152"/>
      <c r="J77" s="153">
        <f>BK77</f>
        <v>0</v>
      </c>
      <c r="K77" s="149"/>
      <c r="L77" s="154"/>
      <c r="M77" s="155"/>
      <c r="N77" s="156"/>
      <c r="O77" s="156"/>
      <c r="P77" s="157">
        <f>P78</f>
        <v>0</v>
      </c>
      <c r="Q77" s="156"/>
      <c r="R77" s="157">
        <f>R78</f>
        <v>1</v>
      </c>
      <c r="S77" s="156"/>
      <c r="T77" s="158">
        <f>T78</f>
        <v>0</v>
      </c>
      <c r="AR77" s="159" t="s">
        <v>75</v>
      </c>
      <c r="AT77" s="160" t="s">
        <v>69</v>
      </c>
      <c r="AU77" s="160" t="s">
        <v>70</v>
      </c>
      <c r="AY77" s="159" t="s">
        <v>102</v>
      </c>
      <c r="BK77" s="161">
        <f>BK78</f>
        <v>0</v>
      </c>
    </row>
    <row r="78" spans="2:65" s="10" customFormat="1" ht="22.9" customHeight="1">
      <c r="B78" s="148"/>
      <c r="C78" s="149"/>
      <c r="D78" s="150" t="s">
        <v>69</v>
      </c>
      <c r="E78" s="162" t="s">
        <v>103</v>
      </c>
      <c r="F78" s="162" t="s">
        <v>104</v>
      </c>
      <c r="G78" s="149"/>
      <c r="H78" s="149"/>
      <c r="I78" s="152"/>
      <c r="J78" s="163">
        <f>BK78</f>
        <v>0</v>
      </c>
      <c r="K78" s="149"/>
      <c r="L78" s="154"/>
      <c r="M78" s="155"/>
      <c r="N78" s="156"/>
      <c r="O78" s="156"/>
      <c r="P78" s="157">
        <f>SUM(P79:P136)</f>
        <v>0</v>
      </c>
      <c r="Q78" s="156"/>
      <c r="R78" s="157">
        <f>SUM(R79:R136)</f>
        <v>1</v>
      </c>
      <c r="S78" s="156"/>
      <c r="T78" s="158">
        <f>SUM(T79:T136)</f>
        <v>0</v>
      </c>
      <c r="AR78" s="159" t="s">
        <v>75</v>
      </c>
      <c r="AT78" s="160" t="s">
        <v>69</v>
      </c>
      <c r="AU78" s="160" t="s">
        <v>75</v>
      </c>
      <c r="AY78" s="159" t="s">
        <v>102</v>
      </c>
      <c r="BK78" s="161">
        <f>SUM(BK79:BK136)</f>
        <v>0</v>
      </c>
    </row>
    <row r="79" spans="2:65" s="1" customFormat="1" ht="22.5" customHeight="1">
      <c r="B79" s="29"/>
      <c r="C79" s="164" t="s">
        <v>75</v>
      </c>
      <c r="D79" s="164" t="s">
        <v>105</v>
      </c>
      <c r="E79" s="165" t="s">
        <v>106</v>
      </c>
      <c r="F79" s="166" t="s">
        <v>107</v>
      </c>
      <c r="G79" s="167" t="s">
        <v>108</v>
      </c>
      <c r="H79" s="168">
        <v>1</v>
      </c>
      <c r="I79" s="169"/>
      <c r="J79" s="170">
        <f>ROUND(I79*H79,2)</f>
        <v>0</v>
      </c>
      <c r="K79" s="166" t="s">
        <v>109</v>
      </c>
      <c r="L79" s="33"/>
      <c r="M79" s="171" t="s">
        <v>1</v>
      </c>
      <c r="N79" s="172" t="s">
        <v>41</v>
      </c>
      <c r="O79" s="55"/>
      <c r="P79" s="173">
        <f>O79*H79</f>
        <v>0</v>
      </c>
      <c r="Q79" s="173">
        <v>0</v>
      </c>
      <c r="R79" s="173">
        <f>Q79*H79</f>
        <v>0</v>
      </c>
      <c r="S79" s="173">
        <v>0</v>
      </c>
      <c r="T79" s="174">
        <f>S79*H79</f>
        <v>0</v>
      </c>
      <c r="AR79" s="12" t="s">
        <v>110</v>
      </c>
      <c r="AT79" s="12" t="s">
        <v>105</v>
      </c>
      <c r="AU79" s="12" t="s">
        <v>77</v>
      </c>
      <c r="AY79" s="12" t="s">
        <v>102</v>
      </c>
      <c r="BE79" s="175">
        <f>IF(N79="základní",J79,0)</f>
        <v>0</v>
      </c>
      <c r="BF79" s="175">
        <f>IF(N79="snížená",J79,0)</f>
        <v>0</v>
      </c>
      <c r="BG79" s="175">
        <f>IF(N79="zákl. přenesená",J79,0)</f>
        <v>0</v>
      </c>
      <c r="BH79" s="175">
        <f>IF(N79="sníž. přenesená",J79,0)</f>
        <v>0</v>
      </c>
      <c r="BI79" s="175">
        <f>IF(N79="nulová",J79,0)</f>
        <v>0</v>
      </c>
      <c r="BJ79" s="12" t="s">
        <v>75</v>
      </c>
      <c r="BK79" s="175">
        <f>ROUND(I79*H79,2)</f>
        <v>0</v>
      </c>
      <c r="BL79" s="12" t="s">
        <v>110</v>
      </c>
      <c r="BM79" s="12" t="s">
        <v>111</v>
      </c>
    </row>
    <row r="80" spans="2:65" s="1" customFormat="1" ht="29.25">
      <c r="B80" s="29"/>
      <c r="C80" s="30"/>
      <c r="D80" s="176" t="s">
        <v>112</v>
      </c>
      <c r="E80" s="30"/>
      <c r="F80" s="177" t="s">
        <v>113</v>
      </c>
      <c r="G80" s="30"/>
      <c r="H80" s="30"/>
      <c r="I80" s="93"/>
      <c r="J80" s="30"/>
      <c r="K80" s="30"/>
      <c r="L80" s="33"/>
      <c r="M80" s="178"/>
      <c r="N80" s="55"/>
      <c r="O80" s="55"/>
      <c r="P80" s="55"/>
      <c r="Q80" s="55"/>
      <c r="R80" s="55"/>
      <c r="S80" s="55"/>
      <c r="T80" s="56"/>
      <c r="AT80" s="12" t="s">
        <v>112</v>
      </c>
      <c r="AU80" s="12" t="s">
        <v>77</v>
      </c>
    </row>
    <row r="81" spans="2:65" s="1" customFormat="1" ht="19.5">
      <c r="B81" s="29"/>
      <c r="C81" s="30"/>
      <c r="D81" s="176" t="s">
        <v>114</v>
      </c>
      <c r="E81" s="30"/>
      <c r="F81" s="179" t="s">
        <v>115</v>
      </c>
      <c r="G81" s="30"/>
      <c r="H81" s="30"/>
      <c r="I81" s="93"/>
      <c r="J81" s="30"/>
      <c r="K81" s="30"/>
      <c r="L81" s="33"/>
      <c r="M81" s="178"/>
      <c r="N81" s="55"/>
      <c r="O81" s="55"/>
      <c r="P81" s="55"/>
      <c r="Q81" s="55"/>
      <c r="R81" s="55"/>
      <c r="S81" s="55"/>
      <c r="T81" s="56"/>
      <c r="AT81" s="12" t="s">
        <v>114</v>
      </c>
      <c r="AU81" s="12" t="s">
        <v>77</v>
      </c>
    </row>
    <row r="82" spans="2:65" s="1" customFormat="1" ht="22.5" customHeight="1">
      <c r="B82" s="29"/>
      <c r="C82" s="164" t="s">
        <v>77</v>
      </c>
      <c r="D82" s="164" t="s">
        <v>105</v>
      </c>
      <c r="E82" s="165" t="s">
        <v>116</v>
      </c>
      <c r="F82" s="166" t="s">
        <v>117</v>
      </c>
      <c r="G82" s="167" t="s">
        <v>108</v>
      </c>
      <c r="H82" s="168">
        <v>1</v>
      </c>
      <c r="I82" s="169"/>
      <c r="J82" s="170">
        <f>ROUND(I82*H82,2)</f>
        <v>0</v>
      </c>
      <c r="K82" s="166" t="s">
        <v>109</v>
      </c>
      <c r="L82" s="33"/>
      <c r="M82" s="171" t="s">
        <v>1</v>
      </c>
      <c r="N82" s="172" t="s">
        <v>41</v>
      </c>
      <c r="O82" s="55"/>
      <c r="P82" s="173">
        <f>O82*H82</f>
        <v>0</v>
      </c>
      <c r="Q82" s="173">
        <v>0</v>
      </c>
      <c r="R82" s="173">
        <f>Q82*H82</f>
        <v>0</v>
      </c>
      <c r="S82" s="173">
        <v>0</v>
      </c>
      <c r="T82" s="174">
        <f>S82*H82</f>
        <v>0</v>
      </c>
      <c r="AR82" s="12" t="s">
        <v>110</v>
      </c>
      <c r="AT82" s="12" t="s">
        <v>105</v>
      </c>
      <c r="AU82" s="12" t="s">
        <v>77</v>
      </c>
      <c r="AY82" s="12" t="s">
        <v>102</v>
      </c>
      <c r="BE82" s="175">
        <f>IF(N82="základní",J82,0)</f>
        <v>0</v>
      </c>
      <c r="BF82" s="175">
        <f>IF(N82="snížená",J82,0)</f>
        <v>0</v>
      </c>
      <c r="BG82" s="175">
        <f>IF(N82="zákl. přenesená",J82,0)</f>
        <v>0</v>
      </c>
      <c r="BH82" s="175">
        <f>IF(N82="sníž. přenesená",J82,0)</f>
        <v>0</v>
      </c>
      <c r="BI82" s="175">
        <f>IF(N82="nulová",J82,0)</f>
        <v>0</v>
      </c>
      <c r="BJ82" s="12" t="s">
        <v>75</v>
      </c>
      <c r="BK82" s="175">
        <f>ROUND(I82*H82,2)</f>
        <v>0</v>
      </c>
      <c r="BL82" s="12" t="s">
        <v>110</v>
      </c>
      <c r="BM82" s="12" t="s">
        <v>118</v>
      </c>
    </row>
    <row r="83" spans="2:65" s="1" customFormat="1" ht="29.25">
      <c r="B83" s="29"/>
      <c r="C83" s="30"/>
      <c r="D83" s="176" t="s">
        <v>112</v>
      </c>
      <c r="E83" s="30"/>
      <c r="F83" s="177" t="s">
        <v>119</v>
      </c>
      <c r="G83" s="30"/>
      <c r="H83" s="30"/>
      <c r="I83" s="93"/>
      <c r="J83" s="30"/>
      <c r="K83" s="30"/>
      <c r="L83" s="33"/>
      <c r="M83" s="178"/>
      <c r="N83" s="55"/>
      <c r="O83" s="55"/>
      <c r="P83" s="55"/>
      <c r="Q83" s="55"/>
      <c r="R83" s="55"/>
      <c r="S83" s="55"/>
      <c r="T83" s="56"/>
      <c r="AT83" s="12" t="s">
        <v>112</v>
      </c>
      <c r="AU83" s="12" t="s">
        <v>77</v>
      </c>
    </row>
    <row r="84" spans="2:65" s="1" customFormat="1" ht="19.5">
      <c r="B84" s="29"/>
      <c r="C84" s="30"/>
      <c r="D84" s="176" t="s">
        <v>114</v>
      </c>
      <c r="E84" s="30"/>
      <c r="F84" s="179" t="s">
        <v>115</v>
      </c>
      <c r="G84" s="30"/>
      <c r="H84" s="30"/>
      <c r="I84" s="93"/>
      <c r="J84" s="30"/>
      <c r="K84" s="30"/>
      <c r="L84" s="33"/>
      <c r="M84" s="178"/>
      <c r="N84" s="55"/>
      <c r="O84" s="55"/>
      <c r="P84" s="55"/>
      <c r="Q84" s="55"/>
      <c r="R84" s="55"/>
      <c r="S84" s="55"/>
      <c r="T84" s="56"/>
      <c r="AT84" s="12" t="s">
        <v>114</v>
      </c>
      <c r="AU84" s="12" t="s">
        <v>77</v>
      </c>
    </row>
    <row r="85" spans="2:65" s="1" customFormat="1" ht="22.5" customHeight="1">
      <c r="B85" s="29"/>
      <c r="C85" s="164" t="s">
        <v>120</v>
      </c>
      <c r="D85" s="164" t="s">
        <v>105</v>
      </c>
      <c r="E85" s="165" t="s">
        <v>121</v>
      </c>
      <c r="F85" s="166" t="s">
        <v>122</v>
      </c>
      <c r="G85" s="167" t="s">
        <v>123</v>
      </c>
      <c r="H85" s="168">
        <v>1</v>
      </c>
      <c r="I85" s="169"/>
      <c r="J85" s="170">
        <f>ROUND(I85*H85,2)</f>
        <v>0</v>
      </c>
      <c r="K85" s="166" t="s">
        <v>109</v>
      </c>
      <c r="L85" s="33"/>
      <c r="M85" s="171" t="s">
        <v>1</v>
      </c>
      <c r="N85" s="172" t="s">
        <v>41</v>
      </c>
      <c r="O85" s="55"/>
      <c r="P85" s="173">
        <f>O85*H85</f>
        <v>0</v>
      </c>
      <c r="Q85" s="173">
        <v>0</v>
      </c>
      <c r="R85" s="173">
        <f>Q85*H85</f>
        <v>0</v>
      </c>
      <c r="S85" s="173">
        <v>0</v>
      </c>
      <c r="T85" s="174">
        <f>S85*H85</f>
        <v>0</v>
      </c>
      <c r="AR85" s="12" t="s">
        <v>110</v>
      </c>
      <c r="AT85" s="12" t="s">
        <v>105</v>
      </c>
      <c r="AU85" s="12" t="s">
        <v>77</v>
      </c>
      <c r="AY85" s="12" t="s">
        <v>102</v>
      </c>
      <c r="BE85" s="175">
        <f>IF(N85="základní",J85,0)</f>
        <v>0</v>
      </c>
      <c r="BF85" s="175">
        <f>IF(N85="snížená",J85,0)</f>
        <v>0</v>
      </c>
      <c r="BG85" s="175">
        <f>IF(N85="zákl. přenesená",J85,0)</f>
        <v>0</v>
      </c>
      <c r="BH85" s="175">
        <f>IF(N85="sníž. přenesená",J85,0)</f>
        <v>0</v>
      </c>
      <c r="BI85" s="175">
        <f>IF(N85="nulová",J85,0)</f>
        <v>0</v>
      </c>
      <c r="BJ85" s="12" t="s">
        <v>75</v>
      </c>
      <c r="BK85" s="175">
        <f>ROUND(I85*H85,2)</f>
        <v>0</v>
      </c>
      <c r="BL85" s="12" t="s">
        <v>110</v>
      </c>
      <c r="BM85" s="12" t="s">
        <v>124</v>
      </c>
    </row>
    <row r="86" spans="2:65" s="1" customFormat="1" ht="19.5">
      <c r="B86" s="29"/>
      <c r="C86" s="30"/>
      <c r="D86" s="176" t="s">
        <v>112</v>
      </c>
      <c r="E86" s="30"/>
      <c r="F86" s="177" t="s">
        <v>125</v>
      </c>
      <c r="G86" s="30"/>
      <c r="H86" s="30"/>
      <c r="I86" s="93"/>
      <c r="J86" s="30"/>
      <c r="K86" s="30"/>
      <c r="L86" s="33"/>
      <c r="M86" s="178"/>
      <c r="N86" s="55"/>
      <c r="O86" s="55"/>
      <c r="P86" s="55"/>
      <c r="Q86" s="55"/>
      <c r="R86" s="55"/>
      <c r="S86" s="55"/>
      <c r="T86" s="56"/>
      <c r="AT86" s="12" t="s">
        <v>112</v>
      </c>
      <c r="AU86" s="12" t="s">
        <v>77</v>
      </c>
    </row>
    <row r="87" spans="2:65" s="1" customFormat="1" ht="22.5" customHeight="1">
      <c r="B87" s="29"/>
      <c r="C87" s="164" t="s">
        <v>110</v>
      </c>
      <c r="D87" s="164" t="s">
        <v>105</v>
      </c>
      <c r="E87" s="165" t="s">
        <v>126</v>
      </c>
      <c r="F87" s="166" t="s">
        <v>127</v>
      </c>
      <c r="G87" s="167" t="s">
        <v>123</v>
      </c>
      <c r="H87" s="168">
        <v>1</v>
      </c>
      <c r="I87" s="169"/>
      <c r="J87" s="170">
        <f>ROUND(I87*H87,2)</f>
        <v>0</v>
      </c>
      <c r="K87" s="166" t="s">
        <v>109</v>
      </c>
      <c r="L87" s="33"/>
      <c r="M87" s="171" t="s">
        <v>1</v>
      </c>
      <c r="N87" s="172" t="s">
        <v>41</v>
      </c>
      <c r="O87" s="55"/>
      <c r="P87" s="173">
        <f>O87*H87</f>
        <v>0</v>
      </c>
      <c r="Q87" s="173">
        <v>0</v>
      </c>
      <c r="R87" s="173">
        <f>Q87*H87</f>
        <v>0</v>
      </c>
      <c r="S87" s="173">
        <v>0</v>
      </c>
      <c r="T87" s="174">
        <f>S87*H87</f>
        <v>0</v>
      </c>
      <c r="AR87" s="12" t="s">
        <v>110</v>
      </c>
      <c r="AT87" s="12" t="s">
        <v>105</v>
      </c>
      <c r="AU87" s="12" t="s">
        <v>77</v>
      </c>
      <c r="AY87" s="12" t="s">
        <v>102</v>
      </c>
      <c r="BE87" s="175">
        <f>IF(N87="základní",J87,0)</f>
        <v>0</v>
      </c>
      <c r="BF87" s="175">
        <f>IF(N87="snížená",J87,0)</f>
        <v>0</v>
      </c>
      <c r="BG87" s="175">
        <f>IF(N87="zákl. přenesená",J87,0)</f>
        <v>0</v>
      </c>
      <c r="BH87" s="175">
        <f>IF(N87="sníž. přenesená",J87,0)</f>
        <v>0</v>
      </c>
      <c r="BI87" s="175">
        <f>IF(N87="nulová",J87,0)</f>
        <v>0</v>
      </c>
      <c r="BJ87" s="12" t="s">
        <v>75</v>
      </c>
      <c r="BK87" s="175">
        <f>ROUND(I87*H87,2)</f>
        <v>0</v>
      </c>
      <c r="BL87" s="12" t="s">
        <v>110</v>
      </c>
      <c r="BM87" s="12" t="s">
        <v>128</v>
      </c>
    </row>
    <row r="88" spans="2:65" s="1" customFormat="1" ht="29.25">
      <c r="B88" s="29"/>
      <c r="C88" s="30"/>
      <c r="D88" s="176" t="s">
        <v>112</v>
      </c>
      <c r="E88" s="30"/>
      <c r="F88" s="177" t="s">
        <v>129</v>
      </c>
      <c r="G88" s="30"/>
      <c r="H88" s="30"/>
      <c r="I88" s="93"/>
      <c r="J88" s="30"/>
      <c r="K88" s="30"/>
      <c r="L88" s="33"/>
      <c r="M88" s="178"/>
      <c r="N88" s="55"/>
      <c r="O88" s="55"/>
      <c r="P88" s="55"/>
      <c r="Q88" s="55"/>
      <c r="R88" s="55"/>
      <c r="S88" s="55"/>
      <c r="T88" s="56"/>
      <c r="AT88" s="12" t="s">
        <v>112</v>
      </c>
      <c r="AU88" s="12" t="s">
        <v>77</v>
      </c>
    </row>
    <row r="89" spans="2:65" s="1" customFormat="1" ht="22.5" customHeight="1">
      <c r="B89" s="29"/>
      <c r="C89" s="164" t="s">
        <v>103</v>
      </c>
      <c r="D89" s="164" t="s">
        <v>105</v>
      </c>
      <c r="E89" s="165" t="s">
        <v>130</v>
      </c>
      <c r="F89" s="166" t="s">
        <v>131</v>
      </c>
      <c r="G89" s="167" t="s">
        <v>123</v>
      </c>
      <c r="H89" s="168">
        <v>1</v>
      </c>
      <c r="I89" s="169"/>
      <c r="J89" s="170">
        <f>ROUND(I89*H89,2)</f>
        <v>0</v>
      </c>
      <c r="K89" s="166" t="s">
        <v>109</v>
      </c>
      <c r="L89" s="33"/>
      <c r="M89" s="171" t="s">
        <v>1</v>
      </c>
      <c r="N89" s="172" t="s">
        <v>41</v>
      </c>
      <c r="O89" s="55"/>
      <c r="P89" s="173">
        <f>O89*H89</f>
        <v>0</v>
      </c>
      <c r="Q89" s="173">
        <v>0</v>
      </c>
      <c r="R89" s="173">
        <f>Q89*H89</f>
        <v>0</v>
      </c>
      <c r="S89" s="173">
        <v>0</v>
      </c>
      <c r="T89" s="174">
        <f>S89*H89</f>
        <v>0</v>
      </c>
      <c r="AR89" s="12" t="s">
        <v>110</v>
      </c>
      <c r="AT89" s="12" t="s">
        <v>105</v>
      </c>
      <c r="AU89" s="12" t="s">
        <v>77</v>
      </c>
      <c r="AY89" s="12" t="s">
        <v>102</v>
      </c>
      <c r="BE89" s="175">
        <f>IF(N89="základní",J89,0)</f>
        <v>0</v>
      </c>
      <c r="BF89" s="175">
        <f>IF(N89="snížená",J89,0)</f>
        <v>0</v>
      </c>
      <c r="BG89" s="175">
        <f>IF(N89="zákl. přenesená",J89,0)</f>
        <v>0</v>
      </c>
      <c r="BH89" s="175">
        <f>IF(N89="sníž. přenesená",J89,0)</f>
        <v>0</v>
      </c>
      <c r="BI89" s="175">
        <f>IF(N89="nulová",J89,0)</f>
        <v>0</v>
      </c>
      <c r="BJ89" s="12" t="s">
        <v>75</v>
      </c>
      <c r="BK89" s="175">
        <f>ROUND(I89*H89,2)</f>
        <v>0</v>
      </c>
      <c r="BL89" s="12" t="s">
        <v>110</v>
      </c>
      <c r="BM89" s="12" t="s">
        <v>132</v>
      </c>
    </row>
    <row r="90" spans="2:65" s="1" customFormat="1" ht="19.5">
      <c r="B90" s="29"/>
      <c r="C90" s="30"/>
      <c r="D90" s="176" t="s">
        <v>112</v>
      </c>
      <c r="E90" s="30"/>
      <c r="F90" s="177" t="s">
        <v>133</v>
      </c>
      <c r="G90" s="30"/>
      <c r="H90" s="30"/>
      <c r="I90" s="93"/>
      <c r="J90" s="30"/>
      <c r="K90" s="30"/>
      <c r="L90" s="33"/>
      <c r="M90" s="178"/>
      <c r="N90" s="55"/>
      <c r="O90" s="55"/>
      <c r="P90" s="55"/>
      <c r="Q90" s="55"/>
      <c r="R90" s="55"/>
      <c r="S90" s="55"/>
      <c r="T90" s="56"/>
      <c r="AT90" s="12" t="s">
        <v>112</v>
      </c>
      <c r="AU90" s="12" t="s">
        <v>77</v>
      </c>
    </row>
    <row r="91" spans="2:65" s="1" customFormat="1" ht="22.5" customHeight="1">
      <c r="B91" s="29"/>
      <c r="C91" s="164" t="s">
        <v>134</v>
      </c>
      <c r="D91" s="164" t="s">
        <v>105</v>
      </c>
      <c r="E91" s="165" t="s">
        <v>135</v>
      </c>
      <c r="F91" s="166" t="s">
        <v>136</v>
      </c>
      <c r="G91" s="167" t="s">
        <v>123</v>
      </c>
      <c r="H91" s="168">
        <v>1</v>
      </c>
      <c r="I91" s="169"/>
      <c r="J91" s="170">
        <f>ROUND(I91*H91,2)</f>
        <v>0</v>
      </c>
      <c r="K91" s="166" t="s">
        <v>109</v>
      </c>
      <c r="L91" s="33"/>
      <c r="M91" s="171" t="s">
        <v>1</v>
      </c>
      <c r="N91" s="172" t="s">
        <v>41</v>
      </c>
      <c r="O91" s="55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AR91" s="12" t="s">
        <v>110</v>
      </c>
      <c r="AT91" s="12" t="s">
        <v>105</v>
      </c>
      <c r="AU91" s="12" t="s">
        <v>77</v>
      </c>
      <c r="AY91" s="12" t="s">
        <v>102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2" t="s">
        <v>75</v>
      </c>
      <c r="BK91" s="175">
        <f>ROUND(I91*H91,2)</f>
        <v>0</v>
      </c>
      <c r="BL91" s="12" t="s">
        <v>110</v>
      </c>
      <c r="BM91" s="12" t="s">
        <v>137</v>
      </c>
    </row>
    <row r="92" spans="2:65" s="1" customFormat="1" ht="29.25">
      <c r="B92" s="29"/>
      <c r="C92" s="30"/>
      <c r="D92" s="176" t="s">
        <v>112</v>
      </c>
      <c r="E92" s="30"/>
      <c r="F92" s="177" t="s">
        <v>138</v>
      </c>
      <c r="G92" s="30"/>
      <c r="H92" s="30"/>
      <c r="I92" s="93"/>
      <c r="J92" s="30"/>
      <c r="K92" s="30"/>
      <c r="L92" s="33"/>
      <c r="M92" s="178"/>
      <c r="N92" s="55"/>
      <c r="O92" s="55"/>
      <c r="P92" s="55"/>
      <c r="Q92" s="55"/>
      <c r="R92" s="55"/>
      <c r="S92" s="55"/>
      <c r="T92" s="56"/>
      <c r="AT92" s="12" t="s">
        <v>112</v>
      </c>
      <c r="AU92" s="12" t="s">
        <v>77</v>
      </c>
    </row>
    <row r="93" spans="2:65" s="1" customFormat="1" ht="22.5" customHeight="1">
      <c r="B93" s="29"/>
      <c r="C93" s="164" t="s">
        <v>139</v>
      </c>
      <c r="D93" s="164" t="s">
        <v>105</v>
      </c>
      <c r="E93" s="165" t="s">
        <v>140</v>
      </c>
      <c r="F93" s="166" t="s">
        <v>141</v>
      </c>
      <c r="G93" s="167" t="s">
        <v>108</v>
      </c>
      <c r="H93" s="168">
        <v>1</v>
      </c>
      <c r="I93" s="169"/>
      <c r="J93" s="170">
        <f>ROUND(I93*H93,2)</f>
        <v>0</v>
      </c>
      <c r="K93" s="166" t="s">
        <v>109</v>
      </c>
      <c r="L93" s="33"/>
      <c r="M93" s="171" t="s">
        <v>1</v>
      </c>
      <c r="N93" s="172" t="s">
        <v>41</v>
      </c>
      <c r="O93" s="55"/>
      <c r="P93" s="173">
        <f>O93*H93</f>
        <v>0</v>
      </c>
      <c r="Q93" s="173">
        <v>0</v>
      </c>
      <c r="R93" s="173">
        <f>Q93*H93</f>
        <v>0</v>
      </c>
      <c r="S93" s="173">
        <v>0</v>
      </c>
      <c r="T93" s="174">
        <f>S93*H93</f>
        <v>0</v>
      </c>
      <c r="AR93" s="12" t="s">
        <v>110</v>
      </c>
      <c r="AT93" s="12" t="s">
        <v>105</v>
      </c>
      <c r="AU93" s="12" t="s">
        <v>77</v>
      </c>
      <c r="AY93" s="12" t="s">
        <v>102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2" t="s">
        <v>75</v>
      </c>
      <c r="BK93" s="175">
        <f>ROUND(I93*H93,2)</f>
        <v>0</v>
      </c>
      <c r="BL93" s="12" t="s">
        <v>110</v>
      </c>
      <c r="BM93" s="12" t="s">
        <v>142</v>
      </c>
    </row>
    <row r="94" spans="2:65" s="1" customFormat="1" ht="29.25">
      <c r="B94" s="29"/>
      <c r="C94" s="30"/>
      <c r="D94" s="176" t="s">
        <v>112</v>
      </c>
      <c r="E94" s="30"/>
      <c r="F94" s="177" t="s">
        <v>143</v>
      </c>
      <c r="G94" s="30"/>
      <c r="H94" s="30"/>
      <c r="I94" s="93"/>
      <c r="J94" s="30"/>
      <c r="K94" s="30"/>
      <c r="L94" s="33"/>
      <c r="M94" s="178"/>
      <c r="N94" s="55"/>
      <c r="O94" s="55"/>
      <c r="P94" s="55"/>
      <c r="Q94" s="55"/>
      <c r="R94" s="55"/>
      <c r="S94" s="55"/>
      <c r="T94" s="56"/>
      <c r="AT94" s="12" t="s">
        <v>112</v>
      </c>
      <c r="AU94" s="12" t="s">
        <v>77</v>
      </c>
    </row>
    <row r="95" spans="2:65" s="1" customFormat="1" ht="19.5">
      <c r="B95" s="29"/>
      <c r="C95" s="30"/>
      <c r="D95" s="176" t="s">
        <v>114</v>
      </c>
      <c r="E95" s="30"/>
      <c r="F95" s="179" t="s">
        <v>115</v>
      </c>
      <c r="G95" s="30"/>
      <c r="H95" s="30"/>
      <c r="I95" s="93"/>
      <c r="J95" s="30"/>
      <c r="K95" s="30"/>
      <c r="L95" s="33"/>
      <c r="M95" s="178"/>
      <c r="N95" s="55"/>
      <c r="O95" s="55"/>
      <c r="P95" s="55"/>
      <c r="Q95" s="55"/>
      <c r="R95" s="55"/>
      <c r="S95" s="55"/>
      <c r="T95" s="56"/>
      <c r="AT95" s="12" t="s">
        <v>114</v>
      </c>
      <c r="AU95" s="12" t="s">
        <v>77</v>
      </c>
    </row>
    <row r="96" spans="2:65" s="1" customFormat="1" ht="22.5" customHeight="1">
      <c r="B96" s="29"/>
      <c r="C96" s="164" t="s">
        <v>144</v>
      </c>
      <c r="D96" s="164" t="s">
        <v>105</v>
      </c>
      <c r="E96" s="165" t="s">
        <v>145</v>
      </c>
      <c r="F96" s="166" t="s">
        <v>146</v>
      </c>
      <c r="G96" s="167" t="s">
        <v>108</v>
      </c>
      <c r="H96" s="168">
        <v>1</v>
      </c>
      <c r="I96" s="169"/>
      <c r="J96" s="170">
        <f>ROUND(I96*H96,2)</f>
        <v>0</v>
      </c>
      <c r="K96" s="166" t="s">
        <v>109</v>
      </c>
      <c r="L96" s="33"/>
      <c r="M96" s="171" t="s">
        <v>1</v>
      </c>
      <c r="N96" s="172" t="s">
        <v>41</v>
      </c>
      <c r="O96" s="55"/>
      <c r="P96" s="173">
        <f>O96*H96</f>
        <v>0</v>
      </c>
      <c r="Q96" s="173">
        <v>0</v>
      </c>
      <c r="R96" s="173">
        <f>Q96*H96</f>
        <v>0</v>
      </c>
      <c r="S96" s="173">
        <v>0</v>
      </c>
      <c r="T96" s="174">
        <f>S96*H96</f>
        <v>0</v>
      </c>
      <c r="AR96" s="12" t="s">
        <v>110</v>
      </c>
      <c r="AT96" s="12" t="s">
        <v>105</v>
      </c>
      <c r="AU96" s="12" t="s">
        <v>77</v>
      </c>
      <c r="AY96" s="12" t="s">
        <v>102</v>
      </c>
      <c r="BE96" s="175">
        <f>IF(N96="základní",J96,0)</f>
        <v>0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2" t="s">
        <v>75</v>
      </c>
      <c r="BK96" s="175">
        <f>ROUND(I96*H96,2)</f>
        <v>0</v>
      </c>
      <c r="BL96" s="12" t="s">
        <v>110</v>
      </c>
      <c r="BM96" s="12" t="s">
        <v>147</v>
      </c>
    </row>
    <row r="97" spans="2:65" s="1" customFormat="1" ht="19.5">
      <c r="B97" s="29"/>
      <c r="C97" s="30"/>
      <c r="D97" s="176" t="s">
        <v>112</v>
      </c>
      <c r="E97" s="30"/>
      <c r="F97" s="177" t="s">
        <v>148</v>
      </c>
      <c r="G97" s="30"/>
      <c r="H97" s="30"/>
      <c r="I97" s="93"/>
      <c r="J97" s="30"/>
      <c r="K97" s="30"/>
      <c r="L97" s="33"/>
      <c r="M97" s="178"/>
      <c r="N97" s="55"/>
      <c r="O97" s="55"/>
      <c r="P97" s="55"/>
      <c r="Q97" s="55"/>
      <c r="R97" s="55"/>
      <c r="S97" s="55"/>
      <c r="T97" s="56"/>
      <c r="AT97" s="12" t="s">
        <v>112</v>
      </c>
      <c r="AU97" s="12" t="s">
        <v>77</v>
      </c>
    </row>
    <row r="98" spans="2:65" s="1" customFormat="1" ht="19.5">
      <c r="B98" s="29"/>
      <c r="C98" s="30"/>
      <c r="D98" s="176" t="s">
        <v>114</v>
      </c>
      <c r="E98" s="30"/>
      <c r="F98" s="179" t="s">
        <v>115</v>
      </c>
      <c r="G98" s="30"/>
      <c r="H98" s="30"/>
      <c r="I98" s="93"/>
      <c r="J98" s="30"/>
      <c r="K98" s="30"/>
      <c r="L98" s="33"/>
      <c r="M98" s="178"/>
      <c r="N98" s="55"/>
      <c r="O98" s="55"/>
      <c r="P98" s="55"/>
      <c r="Q98" s="55"/>
      <c r="R98" s="55"/>
      <c r="S98" s="55"/>
      <c r="T98" s="56"/>
      <c r="AT98" s="12" t="s">
        <v>114</v>
      </c>
      <c r="AU98" s="12" t="s">
        <v>77</v>
      </c>
    </row>
    <row r="99" spans="2:65" s="1" customFormat="1" ht="22.5" customHeight="1">
      <c r="B99" s="29"/>
      <c r="C99" s="164" t="s">
        <v>149</v>
      </c>
      <c r="D99" s="164" t="s">
        <v>105</v>
      </c>
      <c r="E99" s="165" t="s">
        <v>150</v>
      </c>
      <c r="F99" s="166" t="s">
        <v>151</v>
      </c>
      <c r="G99" s="167" t="s">
        <v>108</v>
      </c>
      <c r="H99" s="168">
        <v>1</v>
      </c>
      <c r="I99" s="169"/>
      <c r="J99" s="170">
        <f>ROUND(I99*H99,2)</f>
        <v>0</v>
      </c>
      <c r="K99" s="166" t="s">
        <v>109</v>
      </c>
      <c r="L99" s="33"/>
      <c r="M99" s="171" t="s">
        <v>1</v>
      </c>
      <c r="N99" s="172" t="s">
        <v>41</v>
      </c>
      <c r="O99" s="55"/>
      <c r="P99" s="173">
        <f>O99*H99</f>
        <v>0</v>
      </c>
      <c r="Q99" s="173">
        <v>0</v>
      </c>
      <c r="R99" s="173">
        <f>Q99*H99</f>
        <v>0</v>
      </c>
      <c r="S99" s="173">
        <v>0</v>
      </c>
      <c r="T99" s="174">
        <f>S99*H99</f>
        <v>0</v>
      </c>
      <c r="AR99" s="12" t="s">
        <v>110</v>
      </c>
      <c r="AT99" s="12" t="s">
        <v>105</v>
      </c>
      <c r="AU99" s="12" t="s">
        <v>77</v>
      </c>
      <c r="AY99" s="12" t="s">
        <v>102</v>
      </c>
      <c r="BE99" s="175">
        <f>IF(N99="základní",J99,0)</f>
        <v>0</v>
      </c>
      <c r="BF99" s="175">
        <f>IF(N99="snížená",J99,0)</f>
        <v>0</v>
      </c>
      <c r="BG99" s="175">
        <f>IF(N99="zákl. přenesená",J99,0)</f>
        <v>0</v>
      </c>
      <c r="BH99" s="175">
        <f>IF(N99="sníž. přenesená",J99,0)</f>
        <v>0</v>
      </c>
      <c r="BI99" s="175">
        <f>IF(N99="nulová",J99,0)</f>
        <v>0</v>
      </c>
      <c r="BJ99" s="12" t="s">
        <v>75</v>
      </c>
      <c r="BK99" s="175">
        <f>ROUND(I99*H99,2)</f>
        <v>0</v>
      </c>
      <c r="BL99" s="12" t="s">
        <v>110</v>
      </c>
      <c r="BM99" s="12" t="s">
        <v>152</v>
      </c>
    </row>
    <row r="100" spans="2:65" s="1" customFormat="1" ht="19.5">
      <c r="B100" s="29"/>
      <c r="C100" s="30"/>
      <c r="D100" s="176" t="s">
        <v>112</v>
      </c>
      <c r="E100" s="30"/>
      <c r="F100" s="177" t="s">
        <v>153</v>
      </c>
      <c r="G100" s="30"/>
      <c r="H100" s="30"/>
      <c r="I100" s="93"/>
      <c r="J100" s="30"/>
      <c r="K100" s="30"/>
      <c r="L100" s="33"/>
      <c r="M100" s="178"/>
      <c r="N100" s="55"/>
      <c r="O100" s="55"/>
      <c r="P100" s="55"/>
      <c r="Q100" s="55"/>
      <c r="R100" s="55"/>
      <c r="S100" s="55"/>
      <c r="T100" s="56"/>
      <c r="AT100" s="12" t="s">
        <v>112</v>
      </c>
      <c r="AU100" s="12" t="s">
        <v>77</v>
      </c>
    </row>
    <row r="101" spans="2:65" s="1" customFormat="1" ht="19.5">
      <c r="B101" s="29"/>
      <c r="C101" s="30"/>
      <c r="D101" s="176" t="s">
        <v>114</v>
      </c>
      <c r="E101" s="30"/>
      <c r="F101" s="179" t="s">
        <v>115</v>
      </c>
      <c r="G101" s="30"/>
      <c r="H101" s="30"/>
      <c r="I101" s="93"/>
      <c r="J101" s="30"/>
      <c r="K101" s="30"/>
      <c r="L101" s="33"/>
      <c r="M101" s="178"/>
      <c r="N101" s="55"/>
      <c r="O101" s="55"/>
      <c r="P101" s="55"/>
      <c r="Q101" s="55"/>
      <c r="R101" s="55"/>
      <c r="S101" s="55"/>
      <c r="T101" s="56"/>
      <c r="AT101" s="12" t="s">
        <v>114</v>
      </c>
      <c r="AU101" s="12" t="s">
        <v>77</v>
      </c>
    </row>
    <row r="102" spans="2:65" s="1" customFormat="1" ht="22.5" customHeight="1">
      <c r="B102" s="29"/>
      <c r="C102" s="164" t="s">
        <v>154</v>
      </c>
      <c r="D102" s="164" t="s">
        <v>105</v>
      </c>
      <c r="E102" s="165" t="s">
        <v>155</v>
      </c>
      <c r="F102" s="166" t="s">
        <v>156</v>
      </c>
      <c r="G102" s="167" t="s">
        <v>108</v>
      </c>
      <c r="H102" s="168">
        <v>1</v>
      </c>
      <c r="I102" s="169"/>
      <c r="J102" s="170">
        <f>ROUND(I102*H102,2)</f>
        <v>0</v>
      </c>
      <c r="K102" s="166" t="s">
        <v>109</v>
      </c>
      <c r="L102" s="33"/>
      <c r="M102" s="171" t="s">
        <v>1</v>
      </c>
      <c r="N102" s="172" t="s">
        <v>41</v>
      </c>
      <c r="O102" s="55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AR102" s="12" t="s">
        <v>110</v>
      </c>
      <c r="AT102" s="12" t="s">
        <v>105</v>
      </c>
      <c r="AU102" s="12" t="s">
        <v>77</v>
      </c>
      <c r="AY102" s="12" t="s">
        <v>102</v>
      </c>
      <c r="BE102" s="175">
        <f>IF(N102="základní",J102,0)</f>
        <v>0</v>
      </c>
      <c r="BF102" s="175">
        <f>IF(N102="snížená",J102,0)</f>
        <v>0</v>
      </c>
      <c r="BG102" s="175">
        <f>IF(N102="zákl. přenesená",J102,0)</f>
        <v>0</v>
      </c>
      <c r="BH102" s="175">
        <f>IF(N102="sníž. přenesená",J102,0)</f>
        <v>0</v>
      </c>
      <c r="BI102" s="175">
        <f>IF(N102="nulová",J102,0)</f>
        <v>0</v>
      </c>
      <c r="BJ102" s="12" t="s">
        <v>75</v>
      </c>
      <c r="BK102" s="175">
        <f>ROUND(I102*H102,2)</f>
        <v>0</v>
      </c>
      <c r="BL102" s="12" t="s">
        <v>110</v>
      </c>
      <c r="BM102" s="12" t="s">
        <v>157</v>
      </c>
    </row>
    <row r="103" spans="2:65" s="1" customFormat="1" ht="39">
      <c r="B103" s="29"/>
      <c r="C103" s="30"/>
      <c r="D103" s="176" t="s">
        <v>112</v>
      </c>
      <c r="E103" s="30"/>
      <c r="F103" s="177" t="s">
        <v>158</v>
      </c>
      <c r="G103" s="30"/>
      <c r="H103" s="30"/>
      <c r="I103" s="93"/>
      <c r="J103" s="30"/>
      <c r="K103" s="30"/>
      <c r="L103" s="33"/>
      <c r="M103" s="178"/>
      <c r="N103" s="55"/>
      <c r="O103" s="55"/>
      <c r="P103" s="55"/>
      <c r="Q103" s="55"/>
      <c r="R103" s="55"/>
      <c r="S103" s="55"/>
      <c r="T103" s="56"/>
      <c r="AT103" s="12" t="s">
        <v>112</v>
      </c>
      <c r="AU103" s="12" t="s">
        <v>77</v>
      </c>
    </row>
    <row r="104" spans="2:65" s="1" customFormat="1" ht="19.5">
      <c r="B104" s="29"/>
      <c r="C104" s="30"/>
      <c r="D104" s="176" t="s">
        <v>114</v>
      </c>
      <c r="E104" s="30"/>
      <c r="F104" s="179" t="s">
        <v>115</v>
      </c>
      <c r="G104" s="30"/>
      <c r="H104" s="30"/>
      <c r="I104" s="93"/>
      <c r="J104" s="30"/>
      <c r="K104" s="30"/>
      <c r="L104" s="33"/>
      <c r="M104" s="178"/>
      <c r="N104" s="55"/>
      <c r="O104" s="55"/>
      <c r="P104" s="55"/>
      <c r="Q104" s="55"/>
      <c r="R104" s="55"/>
      <c r="S104" s="55"/>
      <c r="T104" s="56"/>
      <c r="AT104" s="12" t="s">
        <v>114</v>
      </c>
      <c r="AU104" s="12" t="s">
        <v>77</v>
      </c>
    </row>
    <row r="105" spans="2:65" s="1" customFormat="1" ht="22.5" customHeight="1">
      <c r="B105" s="29"/>
      <c r="C105" s="164" t="s">
        <v>159</v>
      </c>
      <c r="D105" s="164" t="s">
        <v>105</v>
      </c>
      <c r="E105" s="165" t="s">
        <v>160</v>
      </c>
      <c r="F105" s="166" t="s">
        <v>161</v>
      </c>
      <c r="G105" s="167" t="s">
        <v>108</v>
      </c>
      <c r="H105" s="168">
        <v>1</v>
      </c>
      <c r="I105" s="169"/>
      <c r="J105" s="170">
        <f>ROUND(I105*H105,2)</f>
        <v>0</v>
      </c>
      <c r="K105" s="166" t="s">
        <v>109</v>
      </c>
      <c r="L105" s="33"/>
      <c r="M105" s="171" t="s">
        <v>1</v>
      </c>
      <c r="N105" s="172" t="s">
        <v>41</v>
      </c>
      <c r="O105" s="55"/>
      <c r="P105" s="173">
        <f>O105*H105</f>
        <v>0</v>
      </c>
      <c r="Q105" s="173">
        <v>0</v>
      </c>
      <c r="R105" s="173">
        <f>Q105*H105</f>
        <v>0</v>
      </c>
      <c r="S105" s="173">
        <v>0</v>
      </c>
      <c r="T105" s="174">
        <f>S105*H105</f>
        <v>0</v>
      </c>
      <c r="AR105" s="12" t="s">
        <v>110</v>
      </c>
      <c r="AT105" s="12" t="s">
        <v>105</v>
      </c>
      <c r="AU105" s="12" t="s">
        <v>77</v>
      </c>
      <c r="AY105" s="12" t="s">
        <v>102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2" t="s">
        <v>75</v>
      </c>
      <c r="BK105" s="175">
        <f>ROUND(I105*H105,2)</f>
        <v>0</v>
      </c>
      <c r="BL105" s="12" t="s">
        <v>110</v>
      </c>
      <c r="BM105" s="12" t="s">
        <v>162</v>
      </c>
    </row>
    <row r="106" spans="2:65" s="1" customFormat="1" ht="39">
      <c r="B106" s="29"/>
      <c r="C106" s="30"/>
      <c r="D106" s="176" t="s">
        <v>112</v>
      </c>
      <c r="E106" s="30"/>
      <c r="F106" s="177" t="s">
        <v>163</v>
      </c>
      <c r="G106" s="30"/>
      <c r="H106" s="30"/>
      <c r="I106" s="93"/>
      <c r="J106" s="30"/>
      <c r="K106" s="30"/>
      <c r="L106" s="33"/>
      <c r="M106" s="178"/>
      <c r="N106" s="55"/>
      <c r="O106" s="55"/>
      <c r="P106" s="55"/>
      <c r="Q106" s="55"/>
      <c r="R106" s="55"/>
      <c r="S106" s="55"/>
      <c r="T106" s="56"/>
      <c r="AT106" s="12" t="s">
        <v>112</v>
      </c>
      <c r="AU106" s="12" t="s">
        <v>77</v>
      </c>
    </row>
    <row r="107" spans="2:65" s="1" customFormat="1" ht="19.5">
      <c r="B107" s="29"/>
      <c r="C107" s="30"/>
      <c r="D107" s="176" t="s">
        <v>114</v>
      </c>
      <c r="E107" s="30"/>
      <c r="F107" s="179" t="s">
        <v>115</v>
      </c>
      <c r="G107" s="30"/>
      <c r="H107" s="30"/>
      <c r="I107" s="93"/>
      <c r="J107" s="30"/>
      <c r="K107" s="30"/>
      <c r="L107" s="33"/>
      <c r="M107" s="178"/>
      <c r="N107" s="55"/>
      <c r="O107" s="55"/>
      <c r="P107" s="55"/>
      <c r="Q107" s="55"/>
      <c r="R107" s="55"/>
      <c r="S107" s="55"/>
      <c r="T107" s="56"/>
      <c r="AT107" s="12" t="s">
        <v>114</v>
      </c>
      <c r="AU107" s="12" t="s">
        <v>77</v>
      </c>
    </row>
    <row r="108" spans="2:65" s="1" customFormat="1" ht="22.5" customHeight="1">
      <c r="B108" s="29"/>
      <c r="C108" s="164" t="s">
        <v>164</v>
      </c>
      <c r="D108" s="164" t="s">
        <v>105</v>
      </c>
      <c r="E108" s="165" t="s">
        <v>165</v>
      </c>
      <c r="F108" s="166" t="s">
        <v>166</v>
      </c>
      <c r="G108" s="167" t="s">
        <v>108</v>
      </c>
      <c r="H108" s="168">
        <v>1</v>
      </c>
      <c r="I108" s="169"/>
      <c r="J108" s="170">
        <f>ROUND(I108*H108,2)</f>
        <v>0</v>
      </c>
      <c r="K108" s="166" t="s">
        <v>109</v>
      </c>
      <c r="L108" s="33"/>
      <c r="M108" s="171" t="s">
        <v>1</v>
      </c>
      <c r="N108" s="172" t="s">
        <v>41</v>
      </c>
      <c r="O108" s="55"/>
      <c r="P108" s="173">
        <f>O108*H108</f>
        <v>0</v>
      </c>
      <c r="Q108" s="173">
        <v>0</v>
      </c>
      <c r="R108" s="173">
        <f>Q108*H108</f>
        <v>0</v>
      </c>
      <c r="S108" s="173">
        <v>0</v>
      </c>
      <c r="T108" s="174">
        <f>S108*H108</f>
        <v>0</v>
      </c>
      <c r="AR108" s="12" t="s">
        <v>110</v>
      </c>
      <c r="AT108" s="12" t="s">
        <v>105</v>
      </c>
      <c r="AU108" s="12" t="s">
        <v>77</v>
      </c>
      <c r="AY108" s="12" t="s">
        <v>102</v>
      </c>
      <c r="BE108" s="175">
        <f>IF(N108="základní",J108,0)</f>
        <v>0</v>
      </c>
      <c r="BF108" s="175">
        <f>IF(N108="snížená",J108,0)</f>
        <v>0</v>
      </c>
      <c r="BG108" s="175">
        <f>IF(N108="zákl. přenesená",J108,0)</f>
        <v>0</v>
      </c>
      <c r="BH108" s="175">
        <f>IF(N108="sníž. přenesená",J108,0)</f>
        <v>0</v>
      </c>
      <c r="BI108" s="175">
        <f>IF(N108="nulová",J108,0)</f>
        <v>0</v>
      </c>
      <c r="BJ108" s="12" t="s">
        <v>75</v>
      </c>
      <c r="BK108" s="175">
        <f>ROUND(I108*H108,2)</f>
        <v>0</v>
      </c>
      <c r="BL108" s="12" t="s">
        <v>110</v>
      </c>
      <c r="BM108" s="12" t="s">
        <v>167</v>
      </c>
    </row>
    <row r="109" spans="2:65" s="1" customFormat="1" ht="39">
      <c r="B109" s="29"/>
      <c r="C109" s="30"/>
      <c r="D109" s="176" t="s">
        <v>112</v>
      </c>
      <c r="E109" s="30"/>
      <c r="F109" s="177" t="s">
        <v>168</v>
      </c>
      <c r="G109" s="30"/>
      <c r="H109" s="30"/>
      <c r="I109" s="93"/>
      <c r="J109" s="30"/>
      <c r="K109" s="30"/>
      <c r="L109" s="33"/>
      <c r="M109" s="178"/>
      <c r="N109" s="55"/>
      <c r="O109" s="55"/>
      <c r="P109" s="55"/>
      <c r="Q109" s="55"/>
      <c r="R109" s="55"/>
      <c r="S109" s="55"/>
      <c r="T109" s="56"/>
      <c r="AT109" s="12" t="s">
        <v>112</v>
      </c>
      <c r="AU109" s="12" t="s">
        <v>77</v>
      </c>
    </row>
    <row r="110" spans="2:65" s="1" customFormat="1" ht="19.5">
      <c r="B110" s="29"/>
      <c r="C110" s="30"/>
      <c r="D110" s="176" t="s">
        <v>114</v>
      </c>
      <c r="E110" s="30"/>
      <c r="F110" s="179" t="s">
        <v>115</v>
      </c>
      <c r="G110" s="30"/>
      <c r="H110" s="30"/>
      <c r="I110" s="93"/>
      <c r="J110" s="30"/>
      <c r="K110" s="30"/>
      <c r="L110" s="33"/>
      <c r="M110" s="178"/>
      <c r="N110" s="55"/>
      <c r="O110" s="55"/>
      <c r="P110" s="55"/>
      <c r="Q110" s="55"/>
      <c r="R110" s="55"/>
      <c r="S110" s="55"/>
      <c r="T110" s="56"/>
      <c r="AT110" s="12" t="s">
        <v>114</v>
      </c>
      <c r="AU110" s="12" t="s">
        <v>77</v>
      </c>
    </row>
    <row r="111" spans="2:65" s="1" customFormat="1" ht="22.5" customHeight="1">
      <c r="B111" s="29"/>
      <c r="C111" s="164" t="s">
        <v>169</v>
      </c>
      <c r="D111" s="164" t="s">
        <v>105</v>
      </c>
      <c r="E111" s="165" t="s">
        <v>170</v>
      </c>
      <c r="F111" s="166" t="s">
        <v>171</v>
      </c>
      <c r="G111" s="167" t="s">
        <v>108</v>
      </c>
      <c r="H111" s="168">
        <v>1</v>
      </c>
      <c r="I111" s="169"/>
      <c r="J111" s="170">
        <f>ROUND(I111*H111,2)</f>
        <v>0</v>
      </c>
      <c r="K111" s="166" t="s">
        <v>109</v>
      </c>
      <c r="L111" s="33"/>
      <c r="M111" s="171" t="s">
        <v>1</v>
      </c>
      <c r="N111" s="172" t="s">
        <v>41</v>
      </c>
      <c r="O111" s="55"/>
      <c r="P111" s="173">
        <f>O111*H111</f>
        <v>0</v>
      </c>
      <c r="Q111" s="173">
        <v>0</v>
      </c>
      <c r="R111" s="173">
        <f>Q111*H111</f>
        <v>0</v>
      </c>
      <c r="S111" s="173">
        <v>0</v>
      </c>
      <c r="T111" s="174">
        <f>S111*H111</f>
        <v>0</v>
      </c>
      <c r="AR111" s="12" t="s">
        <v>110</v>
      </c>
      <c r="AT111" s="12" t="s">
        <v>105</v>
      </c>
      <c r="AU111" s="12" t="s">
        <v>77</v>
      </c>
      <c r="AY111" s="12" t="s">
        <v>102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12" t="s">
        <v>75</v>
      </c>
      <c r="BK111" s="175">
        <f>ROUND(I111*H111,2)</f>
        <v>0</v>
      </c>
      <c r="BL111" s="12" t="s">
        <v>110</v>
      </c>
      <c r="BM111" s="12" t="s">
        <v>172</v>
      </c>
    </row>
    <row r="112" spans="2:65" s="1" customFormat="1" ht="39">
      <c r="B112" s="29"/>
      <c r="C112" s="30"/>
      <c r="D112" s="176" t="s">
        <v>112</v>
      </c>
      <c r="E112" s="30"/>
      <c r="F112" s="177" t="s">
        <v>173</v>
      </c>
      <c r="G112" s="30"/>
      <c r="H112" s="30"/>
      <c r="I112" s="93"/>
      <c r="J112" s="30"/>
      <c r="K112" s="30"/>
      <c r="L112" s="33"/>
      <c r="M112" s="178"/>
      <c r="N112" s="55"/>
      <c r="O112" s="55"/>
      <c r="P112" s="55"/>
      <c r="Q112" s="55"/>
      <c r="R112" s="55"/>
      <c r="S112" s="55"/>
      <c r="T112" s="56"/>
      <c r="AT112" s="12" t="s">
        <v>112</v>
      </c>
      <c r="AU112" s="12" t="s">
        <v>77</v>
      </c>
    </row>
    <row r="113" spans="2:65" s="1" customFormat="1" ht="19.5">
      <c r="B113" s="29"/>
      <c r="C113" s="30"/>
      <c r="D113" s="176" t="s">
        <v>114</v>
      </c>
      <c r="E113" s="30"/>
      <c r="F113" s="179" t="s">
        <v>115</v>
      </c>
      <c r="G113" s="30"/>
      <c r="H113" s="30"/>
      <c r="I113" s="93"/>
      <c r="J113" s="30"/>
      <c r="K113" s="30"/>
      <c r="L113" s="33"/>
      <c r="M113" s="178"/>
      <c r="N113" s="55"/>
      <c r="O113" s="55"/>
      <c r="P113" s="55"/>
      <c r="Q113" s="55"/>
      <c r="R113" s="55"/>
      <c r="S113" s="55"/>
      <c r="T113" s="56"/>
      <c r="AT113" s="12" t="s">
        <v>114</v>
      </c>
      <c r="AU113" s="12" t="s">
        <v>77</v>
      </c>
    </row>
    <row r="114" spans="2:65" s="1" customFormat="1" ht="22.5" customHeight="1">
      <c r="B114" s="29"/>
      <c r="C114" s="164" t="s">
        <v>174</v>
      </c>
      <c r="D114" s="164" t="s">
        <v>105</v>
      </c>
      <c r="E114" s="165" t="s">
        <v>175</v>
      </c>
      <c r="F114" s="166" t="s">
        <v>176</v>
      </c>
      <c r="G114" s="167" t="s">
        <v>177</v>
      </c>
      <c r="H114" s="168">
        <v>1</v>
      </c>
      <c r="I114" s="169"/>
      <c r="J114" s="170">
        <f>ROUND(I114*H114,2)</f>
        <v>0</v>
      </c>
      <c r="K114" s="166" t="s">
        <v>109</v>
      </c>
      <c r="L114" s="33"/>
      <c r="M114" s="171" t="s">
        <v>1</v>
      </c>
      <c r="N114" s="172" t="s">
        <v>41</v>
      </c>
      <c r="O114" s="55"/>
      <c r="P114" s="173">
        <f>O114*H114</f>
        <v>0</v>
      </c>
      <c r="Q114" s="173">
        <v>0</v>
      </c>
      <c r="R114" s="173">
        <f>Q114*H114</f>
        <v>0</v>
      </c>
      <c r="S114" s="173">
        <v>0</v>
      </c>
      <c r="T114" s="174">
        <f>S114*H114</f>
        <v>0</v>
      </c>
      <c r="AR114" s="12" t="s">
        <v>110</v>
      </c>
      <c r="AT114" s="12" t="s">
        <v>105</v>
      </c>
      <c r="AU114" s="12" t="s">
        <v>77</v>
      </c>
      <c r="AY114" s="12" t="s">
        <v>102</v>
      </c>
      <c r="BE114" s="175">
        <f>IF(N114="základní",J114,0)</f>
        <v>0</v>
      </c>
      <c r="BF114" s="175">
        <f>IF(N114="snížená",J114,0)</f>
        <v>0</v>
      </c>
      <c r="BG114" s="175">
        <f>IF(N114="zákl. přenesená",J114,0)</f>
        <v>0</v>
      </c>
      <c r="BH114" s="175">
        <f>IF(N114="sníž. přenesená",J114,0)</f>
        <v>0</v>
      </c>
      <c r="BI114" s="175">
        <f>IF(N114="nulová",J114,0)</f>
        <v>0</v>
      </c>
      <c r="BJ114" s="12" t="s">
        <v>75</v>
      </c>
      <c r="BK114" s="175">
        <f>ROUND(I114*H114,2)</f>
        <v>0</v>
      </c>
      <c r="BL114" s="12" t="s">
        <v>110</v>
      </c>
      <c r="BM114" s="12" t="s">
        <v>178</v>
      </c>
    </row>
    <row r="115" spans="2:65" s="1" customFormat="1" ht="29.25">
      <c r="B115" s="29"/>
      <c r="C115" s="30"/>
      <c r="D115" s="176" t="s">
        <v>112</v>
      </c>
      <c r="E115" s="30"/>
      <c r="F115" s="177" t="s">
        <v>179</v>
      </c>
      <c r="G115" s="30"/>
      <c r="H115" s="30"/>
      <c r="I115" s="93"/>
      <c r="J115" s="30"/>
      <c r="K115" s="30"/>
      <c r="L115" s="33"/>
      <c r="M115" s="178"/>
      <c r="N115" s="55"/>
      <c r="O115" s="55"/>
      <c r="P115" s="55"/>
      <c r="Q115" s="55"/>
      <c r="R115" s="55"/>
      <c r="S115" s="55"/>
      <c r="T115" s="56"/>
      <c r="AT115" s="12" t="s">
        <v>112</v>
      </c>
      <c r="AU115" s="12" t="s">
        <v>77</v>
      </c>
    </row>
    <row r="116" spans="2:65" s="1" customFormat="1" ht="19.5">
      <c r="B116" s="29"/>
      <c r="C116" s="30"/>
      <c r="D116" s="176" t="s">
        <v>114</v>
      </c>
      <c r="E116" s="30"/>
      <c r="F116" s="179" t="s">
        <v>180</v>
      </c>
      <c r="G116" s="30"/>
      <c r="H116" s="30"/>
      <c r="I116" s="93"/>
      <c r="J116" s="30"/>
      <c r="K116" s="30"/>
      <c r="L116" s="33"/>
      <c r="M116" s="178"/>
      <c r="N116" s="55"/>
      <c r="O116" s="55"/>
      <c r="P116" s="55"/>
      <c r="Q116" s="55"/>
      <c r="R116" s="55"/>
      <c r="S116" s="55"/>
      <c r="T116" s="56"/>
      <c r="AT116" s="12" t="s">
        <v>114</v>
      </c>
      <c r="AU116" s="12" t="s">
        <v>77</v>
      </c>
    </row>
    <row r="117" spans="2:65" s="1" customFormat="1" ht="22.5" customHeight="1">
      <c r="B117" s="29"/>
      <c r="C117" s="164" t="s">
        <v>8</v>
      </c>
      <c r="D117" s="164" t="s">
        <v>105</v>
      </c>
      <c r="E117" s="165" t="s">
        <v>181</v>
      </c>
      <c r="F117" s="166" t="s">
        <v>182</v>
      </c>
      <c r="G117" s="167" t="s">
        <v>177</v>
      </c>
      <c r="H117" s="168">
        <v>1</v>
      </c>
      <c r="I117" s="169"/>
      <c r="J117" s="170">
        <f>ROUND(I117*H117,2)</f>
        <v>0</v>
      </c>
      <c r="K117" s="166" t="s">
        <v>109</v>
      </c>
      <c r="L117" s="33"/>
      <c r="M117" s="171" t="s">
        <v>1</v>
      </c>
      <c r="N117" s="172" t="s">
        <v>41</v>
      </c>
      <c r="O117" s="55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AR117" s="12" t="s">
        <v>110</v>
      </c>
      <c r="AT117" s="12" t="s">
        <v>105</v>
      </c>
      <c r="AU117" s="12" t="s">
        <v>77</v>
      </c>
      <c r="AY117" s="12" t="s">
        <v>102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2" t="s">
        <v>75</v>
      </c>
      <c r="BK117" s="175">
        <f>ROUND(I117*H117,2)</f>
        <v>0</v>
      </c>
      <c r="BL117" s="12" t="s">
        <v>110</v>
      </c>
      <c r="BM117" s="12" t="s">
        <v>183</v>
      </c>
    </row>
    <row r="118" spans="2:65" s="1" customFormat="1" ht="19.5">
      <c r="B118" s="29"/>
      <c r="C118" s="30"/>
      <c r="D118" s="176" t="s">
        <v>112</v>
      </c>
      <c r="E118" s="30"/>
      <c r="F118" s="177" t="s">
        <v>184</v>
      </c>
      <c r="G118" s="30"/>
      <c r="H118" s="30"/>
      <c r="I118" s="93"/>
      <c r="J118" s="30"/>
      <c r="K118" s="30"/>
      <c r="L118" s="33"/>
      <c r="M118" s="178"/>
      <c r="N118" s="55"/>
      <c r="O118" s="55"/>
      <c r="P118" s="55"/>
      <c r="Q118" s="55"/>
      <c r="R118" s="55"/>
      <c r="S118" s="55"/>
      <c r="T118" s="56"/>
      <c r="AT118" s="12" t="s">
        <v>112</v>
      </c>
      <c r="AU118" s="12" t="s">
        <v>77</v>
      </c>
    </row>
    <row r="119" spans="2:65" s="1" customFormat="1" ht="19.5">
      <c r="B119" s="29"/>
      <c r="C119" s="30"/>
      <c r="D119" s="176" t="s">
        <v>114</v>
      </c>
      <c r="E119" s="30"/>
      <c r="F119" s="179" t="s">
        <v>180</v>
      </c>
      <c r="G119" s="30"/>
      <c r="H119" s="30"/>
      <c r="I119" s="93"/>
      <c r="J119" s="30"/>
      <c r="K119" s="30"/>
      <c r="L119" s="33"/>
      <c r="M119" s="178"/>
      <c r="N119" s="55"/>
      <c r="O119" s="55"/>
      <c r="P119" s="55"/>
      <c r="Q119" s="55"/>
      <c r="R119" s="55"/>
      <c r="S119" s="55"/>
      <c r="T119" s="56"/>
      <c r="AT119" s="12" t="s">
        <v>114</v>
      </c>
      <c r="AU119" s="12" t="s">
        <v>77</v>
      </c>
    </row>
    <row r="120" spans="2:65" s="1" customFormat="1" ht="22.5" customHeight="1">
      <c r="B120" s="29"/>
      <c r="C120" s="164" t="s">
        <v>185</v>
      </c>
      <c r="D120" s="164" t="s">
        <v>105</v>
      </c>
      <c r="E120" s="165" t="s">
        <v>186</v>
      </c>
      <c r="F120" s="166" t="s">
        <v>187</v>
      </c>
      <c r="G120" s="167" t="s">
        <v>177</v>
      </c>
      <c r="H120" s="168">
        <v>1</v>
      </c>
      <c r="I120" s="169"/>
      <c r="J120" s="170">
        <f>ROUND(I120*H120,2)</f>
        <v>0</v>
      </c>
      <c r="K120" s="166" t="s">
        <v>109</v>
      </c>
      <c r="L120" s="33"/>
      <c r="M120" s="171" t="s">
        <v>1</v>
      </c>
      <c r="N120" s="172" t="s">
        <v>41</v>
      </c>
      <c r="O120" s="55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AR120" s="12" t="s">
        <v>110</v>
      </c>
      <c r="AT120" s="12" t="s">
        <v>105</v>
      </c>
      <c r="AU120" s="12" t="s">
        <v>77</v>
      </c>
      <c r="AY120" s="12" t="s">
        <v>102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2" t="s">
        <v>75</v>
      </c>
      <c r="BK120" s="175">
        <f>ROUND(I120*H120,2)</f>
        <v>0</v>
      </c>
      <c r="BL120" s="12" t="s">
        <v>110</v>
      </c>
      <c r="BM120" s="12" t="s">
        <v>188</v>
      </c>
    </row>
    <row r="121" spans="2:65" s="1" customFormat="1" ht="39">
      <c r="B121" s="29"/>
      <c r="C121" s="30"/>
      <c r="D121" s="176" t="s">
        <v>112</v>
      </c>
      <c r="E121" s="30"/>
      <c r="F121" s="177" t="s">
        <v>189</v>
      </c>
      <c r="G121" s="30"/>
      <c r="H121" s="30"/>
      <c r="I121" s="93"/>
      <c r="J121" s="30"/>
      <c r="K121" s="30"/>
      <c r="L121" s="33"/>
      <c r="M121" s="178"/>
      <c r="N121" s="55"/>
      <c r="O121" s="55"/>
      <c r="P121" s="55"/>
      <c r="Q121" s="55"/>
      <c r="R121" s="55"/>
      <c r="S121" s="55"/>
      <c r="T121" s="56"/>
      <c r="AT121" s="12" t="s">
        <v>112</v>
      </c>
      <c r="AU121" s="12" t="s">
        <v>77</v>
      </c>
    </row>
    <row r="122" spans="2:65" s="1" customFormat="1" ht="19.5">
      <c r="B122" s="29"/>
      <c r="C122" s="30"/>
      <c r="D122" s="176" t="s">
        <v>114</v>
      </c>
      <c r="E122" s="30"/>
      <c r="F122" s="179" t="s">
        <v>190</v>
      </c>
      <c r="G122" s="30"/>
      <c r="H122" s="30"/>
      <c r="I122" s="93"/>
      <c r="J122" s="30"/>
      <c r="K122" s="30"/>
      <c r="L122" s="33"/>
      <c r="M122" s="178"/>
      <c r="N122" s="55"/>
      <c r="O122" s="55"/>
      <c r="P122" s="55"/>
      <c r="Q122" s="55"/>
      <c r="R122" s="55"/>
      <c r="S122" s="55"/>
      <c r="T122" s="56"/>
      <c r="AT122" s="12" t="s">
        <v>114</v>
      </c>
      <c r="AU122" s="12" t="s">
        <v>77</v>
      </c>
    </row>
    <row r="123" spans="2:65" s="1" customFormat="1" ht="22.5" customHeight="1">
      <c r="B123" s="29"/>
      <c r="C123" s="164" t="s">
        <v>191</v>
      </c>
      <c r="D123" s="164" t="s">
        <v>105</v>
      </c>
      <c r="E123" s="165" t="s">
        <v>192</v>
      </c>
      <c r="F123" s="166" t="s">
        <v>193</v>
      </c>
      <c r="G123" s="167" t="s">
        <v>177</v>
      </c>
      <c r="H123" s="168">
        <v>1</v>
      </c>
      <c r="I123" s="169"/>
      <c r="J123" s="170">
        <f>ROUND(I123*H123,2)</f>
        <v>0</v>
      </c>
      <c r="K123" s="166" t="s">
        <v>109</v>
      </c>
      <c r="L123" s="33"/>
      <c r="M123" s="171" t="s">
        <v>1</v>
      </c>
      <c r="N123" s="172" t="s">
        <v>41</v>
      </c>
      <c r="O123" s="55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AR123" s="12" t="s">
        <v>110</v>
      </c>
      <c r="AT123" s="12" t="s">
        <v>105</v>
      </c>
      <c r="AU123" s="12" t="s">
        <v>77</v>
      </c>
      <c r="AY123" s="12" t="s">
        <v>102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2" t="s">
        <v>75</v>
      </c>
      <c r="BK123" s="175">
        <f>ROUND(I123*H123,2)</f>
        <v>0</v>
      </c>
      <c r="BL123" s="12" t="s">
        <v>110</v>
      </c>
      <c r="BM123" s="12" t="s">
        <v>194</v>
      </c>
    </row>
    <row r="124" spans="2:65" s="1" customFormat="1" ht="39">
      <c r="B124" s="29"/>
      <c r="C124" s="30"/>
      <c r="D124" s="176" t="s">
        <v>112</v>
      </c>
      <c r="E124" s="30"/>
      <c r="F124" s="177" t="s">
        <v>195</v>
      </c>
      <c r="G124" s="30"/>
      <c r="H124" s="30"/>
      <c r="I124" s="93"/>
      <c r="J124" s="30"/>
      <c r="K124" s="30"/>
      <c r="L124" s="33"/>
      <c r="M124" s="178"/>
      <c r="N124" s="55"/>
      <c r="O124" s="55"/>
      <c r="P124" s="55"/>
      <c r="Q124" s="55"/>
      <c r="R124" s="55"/>
      <c r="S124" s="55"/>
      <c r="T124" s="56"/>
      <c r="AT124" s="12" t="s">
        <v>112</v>
      </c>
      <c r="AU124" s="12" t="s">
        <v>77</v>
      </c>
    </row>
    <row r="125" spans="2:65" s="1" customFormat="1" ht="19.5">
      <c r="B125" s="29"/>
      <c r="C125" s="30"/>
      <c r="D125" s="176" t="s">
        <v>114</v>
      </c>
      <c r="E125" s="30"/>
      <c r="F125" s="179" t="s">
        <v>180</v>
      </c>
      <c r="G125" s="30"/>
      <c r="H125" s="30"/>
      <c r="I125" s="93"/>
      <c r="J125" s="30"/>
      <c r="K125" s="30"/>
      <c r="L125" s="33"/>
      <c r="M125" s="178"/>
      <c r="N125" s="55"/>
      <c r="O125" s="55"/>
      <c r="P125" s="55"/>
      <c r="Q125" s="55"/>
      <c r="R125" s="55"/>
      <c r="S125" s="55"/>
      <c r="T125" s="56"/>
      <c r="AT125" s="12" t="s">
        <v>114</v>
      </c>
      <c r="AU125" s="12" t="s">
        <v>77</v>
      </c>
    </row>
    <row r="126" spans="2:65" s="1" customFormat="1" ht="22.5" customHeight="1">
      <c r="B126" s="29"/>
      <c r="C126" s="164" t="s">
        <v>196</v>
      </c>
      <c r="D126" s="164" t="s">
        <v>105</v>
      </c>
      <c r="E126" s="165" t="s">
        <v>197</v>
      </c>
      <c r="F126" s="166" t="s">
        <v>198</v>
      </c>
      <c r="G126" s="167" t="s">
        <v>177</v>
      </c>
      <c r="H126" s="168">
        <v>1</v>
      </c>
      <c r="I126" s="169"/>
      <c r="J126" s="170">
        <f>ROUND(I126*H126,2)</f>
        <v>0</v>
      </c>
      <c r="K126" s="166" t="s">
        <v>109</v>
      </c>
      <c r="L126" s="33"/>
      <c r="M126" s="171" t="s">
        <v>1</v>
      </c>
      <c r="N126" s="172" t="s">
        <v>41</v>
      </c>
      <c r="O126" s="55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AR126" s="12" t="s">
        <v>110</v>
      </c>
      <c r="AT126" s="12" t="s">
        <v>105</v>
      </c>
      <c r="AU126" s="12" t="s">
        <v>77</v>
      </c>
      <c r="AY126" s="12" t="s">
        <v>102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2" t="s">
        <v>75</v>
      </c>
      <c r="BK126" s="175">
        <f>ROUND(I126*H126,2)</f>
        <v>0</v>
      </c>
      <c r="BL126" s="12" t="s">
        <v>110</v>
      </c>
      <c r="BM126" s="12" t="s">
        <v>199</v>
      </c>
    </row>
    <row r="127" spans="2:65" s="1" customFormat="1" ht="39">
      <c r="B127" s="29"/>
      <c r="C127" s="30"/>
      <c r="D127" s="176" t="s">
        <v>112</v>
      </c>
      <c r="E127" s="30"/>
      <c r="F127" s="177" t="s">
        <v>200</v>
      </c>
      <c r="G127" s="30"/>
      <c r="H127" s="30"/>
      <c r="I127" s="93"/>
      <c r="J127" s="30"/>
      <c r="K127" s="30"/>
      <c r="L127" s="33"/>
      <c r="M127" s="178"/>
      <c r="N127" s="55"/>
      <c r="O127" s="55"/>
      <c r="P127" s="55"/>
      <c r="Q127" s="55"/>
      <c r="R127" s="55"/>
      <c r="S127" s="55"/>
      <c r="T127" s="56"/>
      <c r="AT127" s="12" t="s">
        <v>112</v>
      </c>
      <c r="AU127" s="12" t="s">
        <v>77</v>
      </c>
    </row>
    <row r="128" spans="2:65" s="1" customFormat="1" ht="19.5">
      <c r="B128" s="29"/>
      <c r="C128" s="30"/>
      <c r="D128" s="176" t="s">
        <v>114</v>
      </c>
      <c r="E128" s="30"/>
      <c r="F128" s="179" t="s">
        <v>180</v>
      </c>
      <c r="G128" s="30"/>
      <c r="H128" s="30"/>
      <c r="I128" s="93"/>
      <c r="J128" s="30"/>
      <c r="K128" s="30"/>
      <c r="L128" s="33"/>
      <c r="M128" s="178"/>
      <c r="N128" s="55"/>
      <c r="O128" s="55"/>
      <c r="P128" s="55"/>
      <c r="Q128" s="55"/>
      <c r="R128" s="55"/>
      <c r="S128" s="55"/>
      <c r="T128" s="56"/>
      <c r="AT128" s="12" t="s">
        <v>114</v>
      </c>
      <c r="AU128" s="12" t="s">
        <v>77</v>
      </c>
    </row>
    <row r="129" spans="2:65" s="1" customFormat="1" ht="22.5" customHeight="1">
      <c r="B129" s="29"/>
      <c r="C129" s="164" t="s">
        <v>201</v>
      </c>
      <c r="D129" s="164" t="s">
        <v>105</v>
      </c>
      <c r="E129" s="165" t="s">
        <v>202</v>
      </c>
      <c r="F129" s="166" t="s">
        <v>203</v>
      </c>
      <c r="G129" s="167" t="s">
        <v>108</v>
      </c>
      <c r="H129" s="168">
        <v>1</v>
      </c>
      <c r="I129" s="169"/>
      <c r="J129" s="170">
        <f>ROUND(I129*H129,2)</f>
        <v>0</v>
      </c>
      <c r="K129" s="166" t="s">
        <v>109</v>
      </c>
      <c r="L129" s="33"/>
      <c r="M129" s="171" t="s">
        <v>1</v>
      </c>
      <c r="N129" s="172" t="s">
        <v>41</v>
      </c>
      <c r="O129" s="55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AR129" s="12" t="s">
        <v>110</v>
      </c>
      <c r="AT129" s="12" t="s">
        <v>105</v>
      </c>
      <c r="AU129" s="12" t="s">
        <v>77</v>
      </c>
      <c r="AY129" s="12" t="s">
        <v>102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2" t="s">
        <v>75</v>
      </c>
      <c r="BK129" s="175">
        <f>ROUND(I129*H129,2)</f>
        <v>0</v>
      </c>
      <c r="BL129" s="12" t="s">
        <v>110</v>
      </c>
      <c r="BM129" s="12" t="s">
        <v>204</v>
      </c>
    </row>
    <row r="130" spans="2:65" s="1" customFormat="1" ht="19.5">
      <c r="B130" s="29"/>
      <c r="C130" s="30"/>
      <c r="D130" s="176" t="s">
        <v>112</v>
      </c>
      <c r="E130" s="30"/>
      <c r="F130" s="177" t="s">
        <v>205</v>
      </c>
      <c r="G130" s="30"/>
      <c r="H130" s="30"/>
      <c r="I130" s="93"/>
      <c r="J130" s="30"/>
      <c r="K130" s="30"/>
      <c r="L130" s="33"/>
      <c r="M130" s="178"/>
      <c r="N130" s="55"/>
      <c r="O130" s="55"/>
      <c r="P130" s="55"/>
      <c r="Q130" s="55"/>
      <c r="R130" s="55"/>
      <c r="S130" s="55"/>
      <c r="T130" s="56"/>
      <c r="AT130" s="12" t="s">
        <v>112</v>
      </c>
      <c r="AU130" s="12" t="s">
        <v>77</v>
      </c>
    </row>
    <row r="131" spans="2:65" s="1" customFormat="1" ht="19.5">
      <c r="B131" s="29"/>
      <c r="C131" s="30"/>
      <c r="D131" s="176" t="s">
        <v>114</v>
      </c>
      <c r="E131" s="30"/>
      <c r="F131" s="179" t="s">
        <v>115</v>
      </c>
      <c r="G131" s="30"/>
      <c r="H131" s="30"/>
      <c r="I131" s="93"/>
      <c r="J131" s="30"/>
      <c r="K131" s="30"/>
      <c r="L131" s="33"/>
      <c r="M131" s="178"/>
      <c r="N131" s="55"/>
      <c r="O131" s="55"/>
      <c r="P131" s="55"/>
      <c r="Q131" s="55"/>
      <c r="R131" s="55"/>
      <c r="S131" s="55"/>
      <c r="T131" s="56"/>
      <c r="AT131" s="12" t="s">
        <v>114</v>
      </c>
      <c r="AU131" s="12" t="s">
        <v>77</v>
      </c>
    </row>
    <row r="132" spans="2:65" s="1" customFormat="1" ht="22.5" customHeight="1">
      <c r="B132" s="29"/>
      <c r="C132" s="164" t="s">
        <v>206</v>
      </c>
      <c r="D132" s="164" t="s">
        <v>105</v>
      </c>
      <c r="E132" s="165" t="s">
        <v>207</v>
      </c>
      <c r="F132" s="166" t="s">
        <v>208</v>
      </c>
      <c r="G132" s="167" t="s">
        <v>108</v>
      </c>
      <c r="H132" s="168">
        <v>1</v>
      </c>
      <c r="I132" s="169"/>
      <c r="J132" s="170">
        <f>ROUND(I132*H132,2)</f>
        <v>0</v>
      </c>
      <c r="K132" s="166" t="s">
        <v>109</v>
      </c>
      <c r="L132" s="33"/>
      <c r="M132" s="171" t="s">
        <v>1</v>
      </c>
      <c r="N132" s="172" t="s">
        <v>41</v>
      </c>
      <c r="O132" s="55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AR132" s="12" t="s">
        <v>110</v>
      </c>
      <c r="AT132" s="12" t="s">
        <v>105</v>
      </c>
      <c r="AU132" s="12" t="s">
        <v>77</v>
      </c>
      <c r="AY132" s="12" t="s">
        <v>102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2" t="s">
        <v>75</v>
      </c>
      <c r="BK132" s="175">
        <f>ROUND(I132*H132,2)</f>
        <v>0</v>
      </c>
      <c r="BL132" s="12" t="s">
        <v>110</v>
      </c>
      <c r="BM132" s="12" t="s">
        <v>209</v>
      </c>
    </row>
    <row r="133" spans="2:65" s="1" customFormat="1" ht="19.5">
      <c r="B133" s="29"/>
      <c r="C133" s="30"/>
      <c r="D133" s="176" t="s">
        <v>112</v>
      </c>
      <c r="E133" s="30"/>
      <c r="F133" s="177" t="s">
        <v>210</v>
      </c>
      <c r="G133" s="30"/>
      <c r="H133" s="30"/>
      <c r="I133" s="93"/>
      <c r="J133" s="30"/>
      <c r="K133" s="30"/>
      <c r="L133" s="33"/>
      <c r="M133" s="178"/>
      <c r="N133" s="55"/>
      <c r="O133" s="55"/>
      <c r="P133" s="55"/>
      <c r="Q133" s="55"/>
      <c r="R133" s="55"/>
      <c r="S133" s="55"/>
      <c r="T133" s="56"/>
      <c r="AT133" s="12" t="s">
        <v>112</v>
      </c>
      <c r="AU133" s="12" t="s">
        <v>77</v>
      </c>
    </row>
    <row r="134" spans="2:65" s="1" customFormat="1" ht="19.5">
      <c r="B134" s="29"/>
      <c r="C134" s="30"/>
      <c r="D134" s="176" t="s">
        <v>114</v>
      </c>
      <c r="E134" s="30"/>
      <c r="F134" s="179" t="s">
        <v>211</v>
      </c>
      <c r="G134" s="30"/>
      <c r="H134" s="30"/>
      <c r="I134" s="93"/>
      <c r="J134" s="30"/>
      <c r="K134" s="30"/>
      <c r="L134" s="33"/>
      <c r="M134" s="178"/>
      <c r="N134" s="55"/>
      <c r="O134" s="55"/>
      <c r="P134" s="55"/>
      <c r="Q134" s="55"/>
      <c r="R134" s="55"/>
      <c r="S134" s="55"/>
      <c r="T134" s="56"/>
      <c r="AT134" s="12" t="s">
        <v>114</v>
      </c>
      <c r="AU134" s="12" t="s">
        <v>77</v>
      </c>
    </row>
    <row r="135" spans="2:65" s="1" customFormat="1" ht="22.5" customHeight="1">
      <c r="B135" s="29"/>
      <c r="C135" s="180" t="s">
        <v>7</v>
      </c>
      <c r="D135" s="180" t="s">
        <v>212</v>
      </c>
      <c r="E135" s="181" t="s">
        <v>213</v>
      </c>
      <c r="F135" s="182" t="s">
        <v>214</v>
      </c>
      <c r="G135" s="183" t="s">
        <v>215</v>
      </c>
      <c r="H135" s="184">
        <v>1</v>
      </c>
      <c r="I135" s="185"/>
      <c r="J135" s="186">
        <f>ROUND(I135*H135,2)</f>
        <v>0</v>
      </c>
      <c r="K135" s="182" t="s">
        <v>109</v>
      </c>
      <c r="L135" s="187"/>
      <c r="M135" s="188" t="s">
        <v>1</v>
      </c>
      <c r="N135" s="189" t="s">
        <v>41</v>
      </c>
      <c r="O135" s="55"/>
      <c r="P135" s="173">
        <f>O135*H135</f>
        <v>0</v>
      </c>
      <c r="Q135" s="173">
        <v>1</v>
      </c>
      <c r="R135" s="173">
        <f>Q135*H135</f>
        <v>1</v>
      </c>
      <c r="S135" s="173">
        <v>0</v>
      </c>
      <c r="T135" s="174">
        <f>S135*H135</f>
        <v>0</v>
      </c>
      <c r="AR135" s="12" t="s">
        <v>144</v>
      </c>
      <c r="AT135" s="12" t="s">
        <v>212</v>
      </c>
      <c r="AU135" s="12" t="s">
        <v>77</v>
      </c>
      <c r="AY135" s="12" t="s">
        <v>102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2" t="s">
        <v>75</v>
      </c>
      <c r="BK135" s="175">
        <f>ROUND(I135*H135,2)</f>
        <v>0</v>
      </c>
      <c r="BL135" s="12" t="s">
        <v>110</v>
      </c>
      <c r="BM135" s="12" t="s">
        <v>216</v>
      </c>
    </row>
    <row r="136" spans="2:65" s="1" customFormat="1" ht="11.25">
      <c r="B136" s="29"/>
      <c r="C136" s="30"/>
      <c r="D136" s="176" t="s">
        <v>112</v>
      </c>
      <c r="E136" s="30"/>
      <c r="F136" s="177" t="s">
        <v>214</v>
      </c>
      <c r="G136" s="30"/>
      <c r="H136" s="30"/>
      <c r="I136" s="93"/>
      <c r="J136" s="30"/>
      <c r="K136" s="30"/>
      <c r="L136" s="33"/>
      <c r="M136" s="178"/>
      <c r="N136" s="55"/>
      <c r="O136" s="55"/>
      <c r="P136" s="55"/>
      <c r="Q136" s="55"/>
      <c r="R136" s="55"/>
      <c r="S136" s="55"/>
      <c r="T136" s="56"/>
      <c r="AT136" s="12" t="s">
        <v>112</v>
      </c>
      <c r="AU136" s="12" t="s">
        <v>77</v>
      </c>
    </row>
    <row r="137" spans="2:65" s="10" customFormat="1" ht="25.9" customHeight="1">
      <c r="B137" s="148"/>
      <c r="C137" s="149"/>
      <c r="D137" s="150" t="s">
        <v>69</v>
      </c>
      <c r="E137" s="151" t="s">
        <v>217</v>
      </c>
      <c r="F137" s="151" t="s">
        <v>218</v>
      </c>
      <c r="G137" s="149"/>
      <c r="H137" s="149"/>
      <c r="I137" s="152"/>
      <c r="J137" s="153">
        <f>BK137</f>
        <v>0</v>
      </c>
      <c r="K137" s="149"/>
      <c r="L137" s="154"/>
      <c r="M137" s="155"/>
      <c r="N137" s="156"/>
      <c r="O137" s="156"/>
      <c r="P137" s="157">
        <f>SUM(P138:P169)</f>
        <v>0</v>
      </c>
      <c r="Q137" s="156"/>
      <c r="R137" s="157">
        <f>SUM(R138:R169)</f>
        <v>0</v>
      </c>
      <c r="S137" s="156"/>
      <c r="T137" s="158">
        <f>SUM(T138:T169)</f>
        <v>0</v>
      </c>
      <c r="AR137" s="159" t="s">
        <v>110</v>
      </c>
      <c r="AT137" s="160" t="s">
        <v>69</v>
      </c>
      <c r="AU137" s="160" t="s">
        <v>70</v>
      </c>
      <c r="AY137" s="159" t="s">
        <v>102</v>
      </c>
      <c r="BK137" s="161">
        <f>SUM(BK138:BK169)</f>
        <v>0</v>
      </c>
    </row>
    <row r="138" spans="2:65" s="1" customFormat="1" ht="22.5" customHeight="1">
      <c r="B138" s="29"/>
      <c r="C138" s="164" t="s">
        <v>219</v>
      </c>
      <c r="D138" s="164" t="s">
        <v>105</v>
      </c>
      <c r="E138" s="165" t="s">
        <v>220</v>
      </c>
      <c r="F138" s="166" t="s">
        <v>221</v>
      </c>
      <c r="G138" s="167" t="s">
        <v>215</v>
      </c>
      <c r="H138" s="168">
        <v>1</v>
      </c>
      <c r="I138" s="169"/>
      <c r="J138" s="170">
        <f>ROUND(I138*H138,2)</f>
        <v>0</v>
      </c>
      <c r="K138" s="166" t="s">
        <v>109</v>
      </c>
      <c r="L138" s="33"/>
      <c r="M138" s="171" t="s">
        <v>1</v>
      </c>
      <c r="N138" s="172" t="s">
        <v>41</v>
      </c>
      <c r="O138" s="55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AR138" s="12" t="s">
        <v>222</v>
      </c>
      <c r="AT138" s="12" t="s">
        <v>105</v>
      </c>
      <c r="AU138" s="12" t="s">
        <v>75</v>
      </c>
      <c r="AY138" s="12" t="s">
        <v>102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2" t="s">
        <v>75</v>
      </c>
      <c r="BK138" s="175">
        <f>ROUND(I138*H138,2)</f>
        <v>0</v>
      </c>
      <c r="BL138" s="12" t="s">
        <v>222</v>
      </c>
      <c r="BM138" s="12" t="s">
        <v>223</v>
      </c>
    </row>
    <row r="139" spans="2:65" s="1" customFormat="1" ht="58.5">
      <c r="B139" s="29"/>
      <c r="C139" s="30"/>
      <c r="D139" s="176" t="s">
        <v>112</v>
      </c>
      <c r="E139" s="30"/>
      <c r="F139" s="177" t="s">
        <v>224</v>
      </c>
      <c r="G139" s="30"/>
      <c r="H139" s="30"/>
      <c r="I139" s="93"/>
      <c r="J139" s="30"/>
      <c r="K139" s="30"/>
      <c r="L139" s="33"/>
      <c r="M139" s="178"/>
      <c r="N139" s="55"/>
      <c r="O139" s="55"/>
      <c r="P139" s="55"/>
      <c r="Q139" s="55"/>
      <c r="R139" s="55"/>
      <c r="S139" s="55"/>
      <c r="T139" s="56"/>
      <c r="AT139" s="12" t="s">
        <v>112</v>
      </c>
      <c r="AU139" s="12" t="s">
        <v>75</v>
      </c>
    </row>
    <row r="140" spans="2:65" s="1" customFormat="1" ht="19.5">
      <c r="B140" s="29"/>
      <c r="C140" s="30"/>
      <c r="D140" s="176" t="s">
        <v>114</v>
      </c>
      <c r="E140" s="30"/>
      <c r="F140" s="179" t="s">
        <v>225</v>
      </c>
      <c r="G140" s="30"/>
      <c r="H140" s="30"/>
      <c r="I140" s="93"/>
      <c r="J140" s="30"/>
      <c r="K140" s="30"/>
      <c r="L140" s="33"/>
      <c r="M140" s="178"/>
      <c r="N140" s="55"/>
      <c r="O140" s="55"/>
      <c r="P140" s="55"/>
      <c r="Q140" s="55"/>
      <c r="R140" s="55"/>
      <c r="S140" s="55"/>
      <c r="T140" s="56"/>
      <c r="AT140" s="12" t="s">
        <v>114</v>
      </c>
      <c r="AU140" s="12" t="s">
        <v>75</v>
      </c>
    </row>
    <row r="141" spans="2:65" s="1" customFormat="1" ht="22.5" customHeight="1">
      <c r="B141" s="29"/>
      <c r="C141" s="164" t="s">
        <v>226</v>
      </c>
      <c r="D141" s="164" t="s">
        <v>105</v>
      </c>
      <c r="E141" s="165" t="s">
        <v>227</v>
      </c>
      <c r="F141" s="166" t="s">
        <v>228</v>
      </c>
      <c r="G141" s="167" t="s">
        <v>215</v>
      </c>
      <c r="H141" s="168">
        <v>1</v>
      </c>
      <c r="I141" s="169"/>
      <c r="J141" s="170">
        <f>ROUND(I141*H141,2)</f>
        <v>0</v>
      </c>
      <c r="K141" s="166" t="s">
        <v>109</v>
      </c>
      <c r="L141" s="33"/>
      <c r="M141" s="171" t="s">
        <v>1</v>
      </c>
      <c r="N141" s="172" t="s">
        <v>41</v>
      </c>
      <c r="O141" s="55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AR141" s="12" t="s">
        <v>222</v>
      </c>
      <c r="AT141" s="12" t="s">
        <v>105</v>
      </c>
      <c r="AU141" s="12" t="s">
        <v>75</v>
      </c>
      <c r="AY141" s="12" t="s">
        <v>102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2" t="s">
        <v>75</v>
      </c>
      <c r="BK141" s="175">
        <f>ROUND(I141*H141,2)</f>
        <v>0</v>
      </c>
      <c r="BL141" s="12" t="s">
        <v>222</v>
      </c>
      <c r="BM141" s="12" t="s">
        <v>229</v>
      </c>
    </row>
    <row r="142" spans="2:65" s="1" customFormat="1" ht="58.5">
      <c r="B142" s="29"/>
      <c r="C142" s="30"/>
      <c r="D142" s="176" t="s">
        <v>112</v>
      </c>
      <c r="E142" s="30"/>
      <c r="F142" s="177" t="s">
        <v>230</v>
      </c>
      <c r="G142" s="30"/>
      <c r="H142" s="30"/>
      <c r="I142" s="93"/>
      <c r="J142" s="30"/>
      <c r="K142" s="30"/>
      <c r="L142" s="33"/>
      <c r="M142" s="178"/>
      <c r="N142" s="55"/>
      <c r="O142" s="55"/>
      <c r="P142" s="55"/>
      <c r="Q142" s="55"/>
      <c r="R142" s="55"/>
      <c r="S142" s="55"/>
      <c r="T142" s="56"/>
      <c r="AT142" s="12" t="s">
        <v>112</v>
      </c>
      <c r="AU142" s="12" t="s">
        <v>75</v>
      </c>
    </row>
    <row r="143" spans="2:65" s="1" customFormat="1" ht="19.5">
      <c r="B143" s="29"/>
      <c r="C143" s="30"/>
      <c r="D143" s="176" t="s">
        <v>114</v>
      </c>
      <c r="E143" s="30"/>
      <c r="F143" s="179" t="s">
        <v>225</v>
      </c>
      <c r="G143" s="30"/>
      <c r="H143" s="30"/>
      <c r="I143" s="93"/>
      <c r="J143" s="30"/>
      <c r="K143" s="30"/>
      <c r="L143" s="33"/>
      <c r="M143" s="178"/>
      <c r="N143" s="55"/>
      <c r="O143" s="55"/>
      <c r="P143" s="55"/>
      <c r="Q143" s="55"/>
      <c r="R143" s="55"/>
      <c r="S143" s="55"/>
      <c r="T143" s="56"/>
      <c r="AT143" s="12" t="s">
        <v>114</v>
      </c>
      <c r="AU143" s="12" t="s">
        <v>75</v>
      </c>
    </row>
    <row r="144" spans="2:65" s="1" customFormat="1" ht="22.5" customHeight="1">
      <c r="B144" s="29"/>
      <c r="C144" s="164" t="s">
        <v>231</v>
      </c>
      <c r="D144" s="164" t="s">
        <v>105</v>
      </c>
      <c r="E144" s="165" t="s">
        <v>232</v>
      </c>
      <c r="F144" s="166" t="s">
        <v>233</v>
      </c>
      <c r="G144" s="167" t="s">
        <v>215</v>
      </c>
      <c r="H144" s="168">
        <v>1</v>
      </c>
      <c r="I144" s="169"/>
      <c r="J144" s="170">
        <f>ROUND(I144*H144,2)</f>
        <v>0</v>
      </c>
      <c r="K144" s="166" t="s">
        <v>109</v>
      </c>
      <c r="L144" s="33"/>
      <c r="M144" s="171" t="s">
        <v>1</v>
      </c>
      <c r="N144" s="172" t="s">
        <v>41</v>
      </c>
      <c r="O144" s="55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AR144" s="12" t="s">
        <v>222</v>
      </c>
      <c r="AT144" s="12" t="s">
        <v>105</v>
      </c>
      <c r="AU144" s="12" t="s">
        <v>75</v>
      </c>
      <c r="AY144" s="12" t="s">
        <v>102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2" t="s">
        <v>75</v>
      </c>
      <c r="BK144" s="175">
        <f>ROUND(I144*H144,2)</f>
        <v>0</v>
      </c>
      <c r="BL144" s="12" t="s">
        <v>222</v>
      </c>
      <c r="BM144" s="12" t="s">
        <v>234</v>
      </c>
    </row>
    <row r="145" spans="2:65" s="1" customFormat="1" ht="58.5">
      <c r="B145" s="29"/>
      <c r="C145" s="30"/>
      <c r="D145" s="176" t="s">
        <v>112</v>
      </c>
      <c r="E145" s="30"/>
      <c r="F145" s="177" t="s">
        <v>235</v>
      </c>
      <c r="G145" s="30"/>
      <c r="H145" s="30"/>
      <c r="I145" s="93"/>
      <c r="J145" s="30"/>
      <c r="K145" s="30"/>
      <c r="L145" s="33"/>
      <c r="M145" s="178"/>
      <c r="N145" s="55"/>
      <c r="O145" s="55"/>
      <c r="P145" s="55"/>
      <c r="Q145" s="55"/>
      <c r="R145" s="55"/>
      <c r="S145" s="55"/>
      <c r="T145" s="56"/>
      <c r="AT145" s="12" t="s">
        <v>112</v>
      </c>
      <c r="AU145" s="12" t="s">
        <v>75</v>
      </c>
    </row>
    <row r="146" spans="2:65" s="1" customFormat="1" ht="19.5">
      <c r="B146" s="29"/>
      <c r="C146" s="30"/>
      <c r="D146" s="176" t="s">
        <v>114</v>
      </c>
      <c r="E146" s="30"/>
      <c r="F146" s="179" t="s">
        <v>225</v>
      </c>
      <c r="G146" s="30"/>
      <c r="H146" s="30"/>
      <c r="I146" s="93"/>
      <c r="J146" s="30"/>
      <c r="K146" s="30"/>
      <c r="L146" s="33"/>
      <c r="M146" s="178"/>
      <c r="N146" s="55"/>
      <c r="O146" s="55"/>
      <c r="P146" s="55"/>
      <c r="Q146" s="55"/>
      <c r="R146" s="55"/>
      <c r="S146" s="55"/>
      <c r="T146" s="56"/>
      <c r="AT146" s="12" t="s">
        <v>114</v>
      </c>
      <c r="AU146" s="12" t="s">
        <v>75</v>
      </c>
    </row>
    <row r="147" spans="2:65" s="1" customFormat="1" ht="22.5" customHeight="1">
      <c r="B147" s="29"/>
      <c r="C147" s="164" t="s">
        <v>236</v>
      </c>
      <c r="D147" s="164" t="s">
        <v>105</v>
      </c>
      <c r="E147" s="165" t="s">
        <v>237</v>
      </c>
      <c r="F147" s="166" t="s">
        <v>238</v>
      </c>
      <c r="G147" s="167" t="s">
        <v>215</v>
      </c>
      <c r="H147" s="168">
        <v>1</v>
      </c>
      <c r="I147" s="169"/>
      <c r="J147" s="170">
        <f>ROUND(I147*H147,2)</f>
        <v>0</v>
      </c>
      <c r="K147" s="166" t="s">
        <v>109</v>
      </c>
      <c r="L147" s="33"/>
      <c r="M147" s="171" t="s">
        <v>1</v>
      </c>
      <c r="N147" s="172" t="s">
        <v>41</v>
      </c>
      <c r="O147" s="55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AR147" s="12" t="s">
        <v>222</v>
      </c>
      <c r="AT147" s="12" t="s">
        <v>105</v>
      </c>
      <c r="AU147" s="12" t="s">
        <v>75</v>
      </c>
      <c r="AY147" s="12" t="s">
        <v>102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2" t="s">
        <v>75</v>
      </c>
      <c r="BK147" s="175">
        <f>ROUND(I147*H147,2)</f>
        <v>0</v>
      </c>
      <c r="BL147" s="12" t="s">
        <v>222</v>
      </c>
      <c r="BM147" s="12" t="s">
        <v>239</v>
      </c>
    </row>
    <row r="148" spans="2:65" s="1" customFormat="1" ht="58.5">
      <c r="B148" s="29"/>
      <c r="C148" s="30"/>
      <c r="D148" s="176" t="s">
        <v>112</v>
      </c>
      <c r="E148" s="30"/>
      <c r="F148" s="177" t="s">
        <v>240</v>
      </c>
      <c r="G148" s="30"/>
      <c r="H148" s="30"/>
      <c r="I148" s="93"/>
      <c r="J148" s="30"/>
      <c r="K148" s="30"/>
      <c r="L148" s="33"/>
      <c r="M148" s="178"/>
      <c r="N148" s="55"/>
      <c r="O148" s="55"/>
      <c r="P148" s="55"/>
      <c r="Q148" s="55"/>
      <c r="R148" s="55"/>
      <c r="S148" s="55"/>
      <c r="T148" s="56"/>
      <c r="AT148" s="12" t="s">
        <v>112</v>
      </c>
      <c r="AU148" s="12" t="s">
        <v>75</v>
      </c>
    </row>
    <row r="149" spans="2:65" s="1" customFormat="1" ht="19.5">
      <c r="B149" s="29"/>
      <c r="C149" s="30"/>
      <c r="D149" s="176" t="s">
        <v>114</v>
      </c>
      <c r="E149" s="30"/>
      <c r="F149" s="179" t="s">
        <v>225</v>
      </c>
      <c r="G149" s="30"/>
      <c r="H149" s="30"/>
      <c r="I149" s="93"/>
      <c r="J149" s="30"/>
      <c r="K149" s="30"/>
      <c r="L149" s="33"/>
      <c r="M149" s="178"/>
      <c r="N149" s="55"/>
      <c r="O149" s="55"/>
      <c r="P149" s="55"/>
      <c r="Q149" s="55"/>
      <c r="R149" s="55"/>
      <c r="S149" s="55"/>
      <c r="T149" s="56"/>
      <c r="AT149" s="12" t="s">
        <v>114</v>
      </c>
      <c r="AU149" s="12" t="s">
        <v>75</v>
      </c>
    </row>
    <row r="150" spans="2:65" s="1" customFormat="1" ht="22.5" customHeight="1">
      <c r="B150" s="29"/>
      <c r="C150" s="164" t="s">
        <v>241</v>
      </c>
      <c r="D150" s="164" t="s">
        <v>105</v>
      </c>
      <c r="E150" s="165" t="s">
        <v>242</v>
      </c>
      <c r="F150" s="166" t="s">
        <v>243</v>
      </c>
      <c r="G150" s="167" t="s">
        <v>215</v>
      </c>
      <c r="H150" s="168">
        <v>1</v>
      </c>
      <c r="I150" s="169"/>
      <c r="J150" s="170">
        <f>ROUND(I150*H150,2)</f>
        <v>0</v>
      </c>
      <c r="K150" s="166" t="s">
        <v>109</v>
      </c>
      <c r="L150" s="33"/>
      <c r="M150" s="171" t="s">
        <v>1</v>
      </c>
      <c r="N150" s="172" t="s">
        <v>41</v>
      </c>
      <c r="O150" s="55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AR150" s="12" t="s">
        <v>222</v>
      </c>
      <c r="AT150" s="12" t="s">
        <v>105</v>
      </c>
      <c r="AU150" s="12" t="s">
        <v>75</v>
      </c>
      <c r="AY150" s="12" t="s">
        <v>102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2" t="s">
        <v>75</v>
      </c>
      <c r="BK150" s="175">
        <f>ROUND(I150*H150,2)</f>
        <v>0</v>
      </c>
      <c r="BL150" s="12" t="s">
        <v>222</v>
      </c>
      <c r="BM150" s="12" t="s">
        <v>244</v>
      </c>
    </row>
    <row r="151" spans="2:65" s="1" customFormat="1" ht="58.5">
      <c r="B151" s="29"/>
      <c r="C151" s="30"/>
      <c r="D151" s="176" t="s">
        <v>112</v>
      </c>
      <c r="E151" s="30"/>
      <c r="F151" s="177" t="s">
        <v>245</v>
      </c>
      <c r="G151" s="30"/>
      <c r="H151" s="30"/>
      <c r="I151" s="93"/>
      <c r="J151" s="30"/>
      <c r="K151" s="30"/>
      <c r="L151" s="33"/>
      <c r="M151" s="178"/>
      <c r="N151" s="55"/>
      <c r="O151" s="55"/>
      <c r="P151" s="55"/>
      <c r="Q151" s="55"/>
      <c r="R151" s="55"/>
      <c r="S151" s="55"/>
      <c r="T151" s="56"/>
      <c r="AT151" s="12" t="s">
        <v>112</v>
      </c>
      <c r="AU151" s="12" t="s">
        <v>75</v>
      </c>
    </row>
    <row r="152" spans="2:65" s="1" customFormat="1" ht="19.5">
      <c r="B152" s="29"/>
      <c r="C152" s="30"/>
      <c r="D152" s="176" t="s">
        <v>114</v>
      </c>
      <c r="E152" s="30"/>
      <c r="F152" s="179" t="s">
        <v>225</v>
      </c>
      <c r="G152" s="30"/>
      <c r="H152" s="30"/>
      <c r="I152" s="93"/>
      <c r="J152" s="30"/>
      <c r="K152" s="30"/>
      <c r="L152" s="33"/>
      <c r="M152" s="178"/>
      <c r="N152" s="55"/>
      <c r="O152" s="55"/>
      <c r="P152" s="55"/>
      <c r="Q152" s="55"/>
      <c r="R152" s="55"/>
      <c r="S152" s="55"/>
      <c r="T152" s="56"/>
      <c r="AT152" s="12" t="s">
        <v>114</v>
      </c>
      <c r="AU152" s="12" t="s">
        <v>75</v>
      </c>
    </row>
    <row r="153" spans="2:65" s="1" customFormat="1" ht="22.5" customHeight="1">
      <c r="B153" s="29"/>
      <c r="C153" s="164" t="s">
        <v>246</v>
      </c>
      <c r="D153" s="164" t="s">
        <v>105</v>
      </c>
      <c r="E153" s="165" t="s">
        <v>247</v>
      </c>
      <c r="F153" s="166" t="s">
        <v>248</v>
      </c>
      <c r="G153" s="167" t="s">
        <v>215</v>
      </c>
      <c r="H153" s="168">
        <v>1</v>
      </c>
      <c r="I153" s="169"/>
      <c r="J153" s="170">
        <f>ROUND(I153*H153,2)</f>
        <v>0</v>
      </c>
      <c r="K153" s="166" t="s">
        <v>109</v>
      </c>
      <c r="L153" s="33"/>
      <c r="M153" s="171" t="s">
        <v>1</v>
      </c>
      <c r="N153" s="172" t="s">
        <v>41</v>
      </c>
      <c r="O153" s="55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AR153" s="12" t="s">
        <v>222</v>
      </c>
      <c r="AT153" s="12" t="s">
        <v>105</v>
      </c>
      <c r="AU153" s="12" t="s">
        <v>75</v>
      </c>
      <c r="AY153" s="12" t="s">
        <v>102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2" t="s">
        <v>75</v>
      </c>
      <c r="BK153" s="175">
        <f>ROUND(I153*H153,2)</f>
        <v>0</v>
      </c>
      <c r="BL153" s="12" t="s">
        <v>222</v>
      </c>
      <c r="BM153" s="12" t="s">
        <v>249</v>
      </c>
    </row>
    <row r="154" spans="2:65" s="1" customFormat="1" ht="58.5">
      <c r="B154" s="29"/>
      <c r="C154" s="30"/>
      <c r="D154" s="176" t="s">
        <v>112</v>
      </c>
      <c r="E154" s="30"/>
      <c r="F154" s="177" t="s">
        <v>250</v>
      </c>
      <c r="G154" s="30"/>
      <c r="H154" s="30"/>
      <c r="I154" s="93"/>
      <c r="J154" s="30"/>
      <c r="K154" s="30"/>
      <c r="L154" s="33"/>
      <c r="M154" s="178"/>
      <c r="N154" s="55"/>
      <c r="O154" s="55"/>
      <c r="P154" s="55"/>
      <c r="Q154" s="55"/>
      <c r="R154" s="55"/>
      <c r="S154" s="55"/>
      <c r="T154" s="56"/>
      <c r="AT154" s="12" t="s">
        <v>112</v>
      </c>
      <c r="AU154" s="12" t="s">
        <v>75</v>
      </c>
    </row>
    <row r="155" spans="2:65" s="1" customFormat="1" ht="19.5">
      <c r="B155" s="29"/>
      <c r="C155" s="30"/>
      <c r="D155" s="176" t="s">
        <v>114</v>
      </c>
      <c r="E155" s="30"/>
      <c r="F155" s="179" t="s">
        <v>225</v>
      </c>
      <c r="G155" s="30"/>
      <c r="H155" s="30"/>
      <c r="I155" s="93"/>
      <c r="J155" s="30"/>
      <c r="K155" s="30"/>
      <c r="L155" s="33"/>
      <c r="M155" s="178"/>
      <c r="N155" s="55"/>
      <c r="O155" s="55"/>
      <c r="P155" s="55"/>
      <c r="Q155" s="55"/>
      <c r="R155" s="55"/>
      <c r="S155" s="55"/>
      <c r="T155" s="56"/>
      <c r="AT155" s="12" t="s">
        <v>114</v>
      </c>
      <c r="AU155" s="12" t="s">
        <v>75</v>
      </c>
    </row>
    <row r="156" spans="2:65" s="1" customFormat="1" ht="22.5" customHeight="1">
      <c r="B156" s="29"/>
      <c r="C156" s="164" t="s">
        <v>251</v>
      </c>
      <c r="D156" s="164" t="s">
        <v>105</v>
      </c>
      <c r="E156" s="165" t="s">
        <v>252</v>
      </c>
      <c r="F156" s="166" t="s">
        <v>253</v>
      </c>
      <c r="G156" s="167" t="s">
        <v>215</v>
      </c>
      <c r="H156" s="168">
        <v>1</v>
      </c>
      <c r="I156" s="169"/>
      <c r="J156" s="170">
        <f>ROUND(I156*H156,2)</f>
        <v>0</v>
      </c>
      <c r="K156" s="166" t="s">
        <v>109</v>
      </c>
      <c r="L156" s="33"/>
      <c r="M156" s="171" t="s">
        <v>1</v>
      </c>
      <c r="N156" s="172" t="s">
        <v>41</v>
      </c>
      <c r="O156" s="55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AR156" s="12" t="s">
        <v>222</v>
      </c>
      <c r="AT156" s="12" t="s">
        <v>105</v>
      </c>
      <c r="AU156" s="12" t="s">
        <v>75</v>
      </c>
      <c r="AY156" s="12" t="s">
        <v>102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2" t="s">
        <v>75</v>
      </c>
      <c r="BK156" s="175">
        <f>ROUND(I156*H156,2)</f>
        <v>0</v>
      </c>
      <c r="BL156" s="12" t="s">
        <v>222</v>
      </c>
      <c r="BM156" s="12" t="s">
        <v>254</v>
      </c>
    </row>
    <row r="157" spans="2:65" s="1" customFormat="1" ht="58.5">
      <c r="B157" s="29"/>
      <c r="C157" s="30"/>
      <c r="D157" s="176" t="s">
        <v>112</v>
      </c>
      <c r="E157" s="30"/>
      <c r="F157" s="177" t="s">
        <v>255</v>
      </c>
      <c r="G157" s="30"/>
      <c r="H157" s="30"/>
      <c r="I157" s="93"/>
      <c r="J157" s="30"/>
      <c r="K157" s="30"/>
      <c r="L157" s="33"/>
      <c r="M157" s="178"/>
      <c r="N157" s="55"/>
      <c r="O157" s="55"/>
      <c r="P157" s="55"/>
      <c r="Q157" s="55"/>
      <c r="R157" s="55"/>
      <c r="S157" s="55"/>
      <c r="T157" s="56"/>
      <c r="AT157" s="12" t="s">
        <v>112</v>
      </c>
      <c r="AU157" s="12" t="s">
        <v>75</v>
      </c>
    </row>
    <row r="158" spans="2:65" s="1" customFormat="1" ht="19.5">
      <c r="B158" s="29"/>
      <c r="C158" s="30"/>
      <c r="D158" s="176" t="s">
        <v>114</v>
      </c>
      <c r="E158" s="30"/>
      <c r="F158" s="179" t="s">
        <v>225</v>
      </c>
      <c r="G158" s="30"/>
      <c r="H158" s="30"/>
      <c r="I158" s="93"/>
      <c r="J158" s="30"/>
      <c r="K158" s="30"/>
      <c r="L158" s="33"/>
      <c r="M158" s="178"/>
      <c r="N158" s="55"/>
      <c r="O158" s="55"/>
      <c r="P158" s="55"/>
      <c r="Q158" s="55"/>
      <c r="R158" s="55"/>
      <c r="S158" s="55"/>
      <c r="T158" s="56"/>
      <c r="AT158" s="12" t="s">
        <v>114</v>
      </c>
      <c r="AU158" s="12" t="s">
        <v>75</v>
      </c>
    </row>
    <row r="159" spans="2:65" s="1" customFormat="1" ht="22.5" customHeight="1">
      <c r="B159" s="29"/>
      <c r="C159" s="164" t="s">
        <v>256</v>
      </c>
      <c r="D159" s="164" t="s">
        <v>105</v>
      </c>
      <c r="E159" s="165" t="s">
        <v>257</v>
      </c>
      <c r="F159" s="166" t="s">
        <v>258</v>
      </c>
      <c r="G159" s="167" t="s">
        <v>215</v>
      </c>
      <c r="H159" s="168">
        <v>1</v>
      </c>
      <c r="I159" s="169"/>
      <c r="J159" s="170">
        <f>ROUND(I159*H159,2)</f>
        <v>0</v>
      </c>
      <c r="K159" s="166" t="s">
        <v>109</v>
      </c>
      <c r="L159" s="33"/>
      <c r="M159" s="171" t="s">
        <v>1</v>
      </c>
      <c r="N159" s="172" t="s">
        <v>41</v>
      </c>
      <c r="O159" s="55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AR159" s="12" t="s">
        <v>222</v>
      </c>
      <c r="AT159" s="12" t="s">
        <v>105</v>
      </c>
      <c r="AU159" s="12" t="s">
        <v>75</v>
      </c>
      <c r="AY159" s="12" t="s">
        <v>102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2" t="s">
        <v>75</v>
      </c>
      <c r="BK159" s="175">
        <f>ROUND(I159*H159,2)</f>
        <v>0</v>
      </c>
      <c r="BL159" s="12" t="s">
        <v>222</v>
      </c>
      <c r="BM159" s="12" t="s">
        <v>259</v>
      </c>
    </row>
    <row r="160" spans="2:65" s="1" customFormat="1" ht="58.5">
      <c r="B160" s="29"/>
      <c r="C160" s="30"/>
      <c r="D160" s="176" t="s">
        <v>112</v>
      </c>
      <c r="E160" s="30"/>
      <c r="F160" s="177" t="s">
        <v>260</v>
      </c>
      <c r="G160" s="30"/>
      <c r="H160" s="30"/>
      <c r="I160" s="93"/>
      <c r="J160" s="30"/>
      <c r="K160" s="30"/>
      <c r="L160" s="33"/>
      <c r="M160" s="178"/>
      <c r="N160" s="55"/>
      <c r="O160" s="55"/>
      <c r="P160" s="55"/>
      <c r="Q160" s="55"/>
      <c r="R160" s="55"/>
      <c r="S160" s="55"/>
      <c r="T160" s="56"/>
      <c r="AT160" s="12" t="s">
        <v>112</v>
      </c>
      <c r="AU160" s="12" t="s">
        <v>75</v>
      </c>
    </row>
    <row r="161" spans="2:65" s="1" customFormat="1" ht="19.5">
      <c r="B161" s="29"/>
      <c r="C161" s="30"/>
      <c r="D161" s="176" t="s">
        <v>114</v>
      </c>
      <c r="E161" s="30"/>
      <c r="F161" s="179" t="s">
        <v>225</v>
      </c>
      <c r="G161" s="30"/>
      <c r="H161" s="30"/>
      <c r="I161" s="93"/>
      <c r="J161" s="30"/>
      <c r="K161" s="30"/>
      <c r="L161" s="33"/>
      <c r="M161" s="178"/>
      <c r="N161" s="55"/>
      <c r="O161" s="55"/>
      <c r="P161" s="55"/>
      <c r="Q161" s="55"/>
      <c r="R161" s="55"/>
      <c r="S161" s="55"/>
      <c r="T161" s="56"/>
      <c r="AT161" s="12" t="s">
        <v>114</v>
      </c>
      <c r="AU161" s="12" t="s">
        <v>75</v>
      </c>
    </row>
    <row r="162" spans="2:65" s="1" customFormat="1" ht="22.5" customHeight="1">
      <c r="B162" s="29"/>
      <c r="C162" s="164" t="s">
        <v>261</v>
      </c>
      <c r="D162" s="164" t="s">
        <v>105</v>
      </c>
      <c r="E162" s="165" t="s">
        <v>262</v>
      </c>
      <c r="F162" s="166" t="s">
        <v>263</v>
      </c>
      <c r="G162" s="167" t="s">
        <v>264</v>
      </c>
      <c r="H162" s="168">
        <v>1</v>
      </c>
      <c r="I162" s="169"/>
      <c r="J162" s="170">
        <f>ROUND(I162*H162,2)</f>
        <v>0</v>
      </c>
      <c r="K162" s="166" t="s">
        <v>109</v>
      </c>
      <c r="L162" s="33"/>
      <c r="M162" s="171" t="s">
        <v>1</v>
      </c>
      <c r="N162" s="172" t="s">
        <v>41</v>
      </c>
      <c r="O162" s="55"/>
      <c r="P162" s="173">
        <f>O162*H162</f>
        <v>0</v>
      </c>
      <c r="Q162" s="173">
        <v>0</v>
      </c>
      <c r="R162" s="173">
        <f>Q162*H162</f>
        <v>0</v>
      </c>
      <c r="S162" s="173">
        <v>0</v>
      </c>
      <c r="T162" s="174">
        <f>S162*H162</f>
        <v>0</v>
      </c>
      <c r="AR162" s="12" t="s">
        <v>222</v>
      </c>
      <c r="AT162" s="12" t="s">
        <v>105</v>
      </c>
      <c r="AU162" s="12" t="s">
        <v>75</v>
      </c>
      <c r="AY162" s="12" t="s">
        <v>102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2" t="s">
        <v>75</v>
      </c>
      <c r="BK162" s="175">
        <f>ROUND(I162*H162,2)</f>
        <v>0</v>
      </c>
      <c r="BL162" s="12" t="s">
        <v>222</v>
      </c>
      <c r="BM162" s="12" t="s">
        <v>265</v>
      </c>
    </row>
    <row r="163" spans="2:65" s="1" customFormat="1" ht="29.25">
      <c r="B163" s="29"/>
      <c r="C163" s="30"/>
      <c r="D163" s="176" t="s">
        <v>112</v>
      </c>
      <c r="E163" s="30"/>
      <c r="F163" s="177" t="s">
        <v>266</v>
      </c>
      <c r="G163" s="30"/>
      <c r="H163" s="30"/>
      <c r="I163" s="93"/>
      <c r="J163" s="30"/>
      <c r="K163" s="30"/>
      <c r="L163" s="33"/>
      <c r="M163" s="178"/>
      <c r="N163" s="55"/>
      <c r="O163" s="55"/>
      <c r="P163" s="55"/>
      <c r="Q163" s="55"/>
      <c r="R163" s="55"/>
      <c r="S163" s="55"/>
      <c r="T163" s="56"/>
      <c r="AT163" s="12" t="s">
        <v>112</v>
      </c>
      <c r="AU163" s="12" t="s">
        <v>75</v>
      </c>
    </row>
    <row r="164" spans="2:65" s="1" customFormat="1" ht="22.5" customHeight="1">
      <c r="B164" s="29"/>
      <c r="C164" s="164" t="s">
        <v>267</v>
      </c>
      <c r="D164" s="164" t="s">
        <v>105</v>
      </c>
      <c r="E164" s="165" t="s">
        <v>268</v>
      </c>
      <c r="F164" s="166" t="s">
        <v>269</v>
      </c>
      <c r="G164" s="167" t="s">
        <v>264</v>
      </c>
      <c r="H164" s="168">
        <v>1</v>
      </c>
      <c r="I164" s="169"/>
      <c r="J164" s="170">
        <f>ROUND(I164*H164,2)</f>
        <v>0</v>
      </c>
      <c r="K164" s="166" t="s">
        <v>109</v>
      </c>
      <c r="L164" s="33"/>
      <c r="M164" s="171" t="s">
        <v>1</v>
      </c>
      <c r="N164" s="172" t="s">
        <v>41</v>
      </c>
      <c r="O164" s="55"/>
      <c r="P164" s="173">
        <f>O164*H164</f>
        <v>0</v>
      </c>
      <c r="Q164" s="173">
        <v>0</v>
      </c>
      <c r="R164" s="173">
        <f>Q164*H164</f>
        <v>0</v>
      </c>
      <c r="S164" s="173">
        <v>0</v>
      </c>
      <c r="T164" s="174">
        <f>S164*H164</f>
        <v>0</v>
      </c>
      <c r="AR164" s="12" t="s">
        <v>222</v>
      </c>
      <c r="AT164" s="12" t="s">
        <v>105</v>
      </c>
      <c r="AU164" s="12" t="s">
        <v>75</v>
      </c>
      <c r="AY164" s="12" t="s">
        <v>102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2" t="s">
        <v>75</v>
      </c>
      <c r="BK164" s="175">
        <f>ROUND(I164*H164,2)</f>
        <v>0</v>
      </c>
      <c r="BL164" s="12" t="s">
        <v>222</v>
      </c>
      <c r="BM164" s="12" t="s">
        <v>270</v>
      </c>
    </row>
    <row r="165" spans="2:65" s="1" customFormat="1" ht="29.25">
      <c r="B165" s="29"/>
      <c r="C165" s="30"/>
      <c r="D165" s="176" t="s">
        <v>112</v>
      </c>
      <c r="E165" s="30"/>
      <c r="F165" s="177" t="s">
        <v>271</v>
      </c>
      <c r="G165" s="30"/>
      <c r="H165" s="30"/>
      <c r="I165" s="93"/>
      <c r="J165" s="30"/>
      <c r="K165" s="30"/>
      <c r="L165" s="33"/>
      <c r="M165" s="178"/>
      <c r="N165" s="55"/>
      <c r="O165" s="55"/>
      <c r="P165" s="55"/>
      <c r="Q165" s="55"/>
      <c r="R165" s="55"/>
      <c r="S165" s="55"/>
      <c r="T165" s="56"/>
      <c r="AT165" s="12" t="s">
        <v>112</v>
      </c>
      <c r="AU165" s="12" t="s">
        <v>75</v>
      </c>
    </row>
    <row r="166" spans="2:65" s="1" customFormat="1" ht="22.5" customHeight="1">
      <c r="B166" s="29"/>
      <c r="C166" s="164" t="s">
        <v>272</v>
      </c>
      <c r="D166" s="164" t="s">
        <v>105</v>
      </c>
      <c r="E166" s="165" t="s">
        <v>273</v>
      </c>
      <c r="F166" s="166" t="s">
        <v>274</v>
      </c>
      <c r="G166" s="167" t="s">
        <v>264</v>
      </c>
      <c r="H166" s="168">
        <v>1</v>
      </c>
      <c r="I166" s="169"/>
      <c r="J166" s="170">
        <f>ROUND(I166*H166,2)</f>
        <v>0</v>
      </c>
      <c r="K166" s="166" t="s">
        <v>109</v>
      </c>
      <c r="L166" s="33"/>
      <c r="M166" s="171" t="s">
        <v>1</v>
      </c>
      <c r="N166" s="172" t="s">
        <v>41</v>
      </c>
      <c r="O166" s="55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AR166" s="12" t="s">
        <v>222</v>
      </c>
      <c r="AT166" s="12" t="s">
        <v>105</v>
      </c>
      <c r="AU166" s="12" t="s">
        <v>75</v>
      </c>
      <c r="AY166" s="12" t="s">
        <v>102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2" t="s">
        <v>75</v>
      </c>
      <c r="BK166" s="175">
        <f>ROUND(I166*H166,2)</f>
        <v>0</v>
      </c>
      <c r="BL166" s="12" t="s">
        <v>222</v>
      </c>
      <c r="BM166" s="12" t="s">
        <v>275</v>
      </c>
    </row>
    <row r="167" spans="2:65" s="1" customFormat="1" ht="29.25">
      <c r="B167" s="29"/>
      <c r="C167" s="30"/>
      <c r="D167" s="176" t="s">
        <v>112</v>
      </c>
      <c r="E167" s="30"/>
      <c r="F167" s="177" t="s">
        <v>276</v>
      </c>
      <c r="G167" s="30"/>
      <c r="H167" s="30"/>
      <c r="I167" s="93"/>
      <c r="J167" s="30"/>
      <c r="K167" s="30"/>
      <c r="L167" s="33"/>
      <c r="M167" s="178"/>
      <c r="N167" s="55"/>
      <c r="O167" s="55"/>
      <c r="P167" s="55"/>
      <c r="Q167" s="55"/>
      <c r="R167" s="55"/>
      <c r="S167" s="55"/>
      <c r="T167" s="56"/>
      <c r="AT167" s="12" t="s">
        <v>112</v>
      </c>
      <c r="AU167" s="12" t="s">
        <v>75</v>
      </c>
    </row>
    <row r="168" spans="2:65" s="1" customFormat="1" ht="22.5" customHeight="1">
      <c r="B168" s="29"/>
      <c r="C168" s="164" t="s">
        <v>277</v>
      </c>
      <c r="D168" s="164" t="s">
        <v>105</v>
      </c>
      <c r="E168" s="165" t="s">
        <v>278</v>
      </c>
      <c r="F168" s="166" t="s">
        <v>279</v>
      </c>
      <c r="G168" s="167" t="s">
        <v>264</v>
      </c>
      <c r="H168" s="168">
        <v>1</v>
      </c>
      <c r="I168" s="169"/>
      <c r="J168" s="170">
        <f>ROUND(I168*H168,2)</f>
        <v>0</v>
      </c>
      <c r="K168" s="166" t="s">
        <v>109</v>
      </c>
      <c r="L168" s="33"/>
      <c r="M168" s="171" t="s">
        <v>1</v>
      </c>
      <c r="N168" s="172" t="s">
        <v>41</v>
      </c>
      <c r="O168" s="55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AR168" s="12" t="s">
        <v>222</v>
      </c>
      <c r="AT168" s="12" t="s">
        <v>105</v>
      </c>
      <c r="AU168" s="12" t="s">
        <v>75</v>
      </c>
      <c r="AY168" s="12" t="s">
        <v>102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2" t="s">
        <v>75</v>
      </c>
      <c r="BK168" s="175">
        <f>ROUND(I168*H168,2)</f>
        <v>0</v>
      </c>
      <c r="BL168" s="12" t="s">
        <v>222</v>
      </c>
      <c r="BM168" s="12" t="s">
        <v>280</v>
      </c>
    </row>
    <row r="169" spans="2:65" s="1" customFormat="1" ht="29.25">
      <c r="B169" s="29"/>
      <c r="C169" s="30"/>
      <c r="D169" s="176" t="s">
        <v>112</v>
      </c>
      <c r="E169" s="30"/>
      <c r="F169" s="177" t="s">
        <v>281</v>
      </c>
      <c r="G169" s="30"/>
      <c r="H169" s="30"/>
      <c r="I169" s="93"/>
      <c r="J169" s="30"/>
      <c r="K169" s="30"/>
      <c r="L169" s="33"/>
      <c r="M169" s="190"/>
      <c r="N169" s="191"/>
      <c r="O169" s="191"/>
      <c r="P169" s="191"/>
      <c r="Q169" s="191"/>
      <c r="R169" s="191"/>
      <c r="S169" s="191"/>
      <c r="T169" s="192"/>
      <c r="AT169" s="12" t="s">
        <v>112</v>
      </c>
      <c r="AU169" s="12" t="s">
        <v>75</v>
      </c>
    </row>
    <row r="170" spans="2:65" s="1" customFormat="1" ht="6.95" customHeight="1">
      <c r="B170" s="41"/>
      <c r="C170" s="42"/>
      <c r="D170" s="42"/>
      <c r="E170" s="42"/>
      <c r="F170" s="42"/>
      <c r="G170" s="42"/>
      <c r="H170" s="42"/>
      <c r="I170" s="115"/>
      <c r="J170" s="42"/>
      <c r="K170" s="42"/>
      <c r="L170" s="33"/>
    </row>
  </sheetData>
  <sheetProtection algorithmName="SHA-512" hashValue="0vpNv04PSjo15H50xOrIQTUVaBSNNN+QnWpYOXr1R/4hVa9ZniCAASnGe6yNywUbgOHmkV1gKN8DFAt8xA8XeQ==" saltValue="LwHqUr7Bx6vxP8pa10wkDfMQoo9ACJA2r7XckXLbMDYkECN++V+EWbmDjHLgF1C80upJtTSgKgQ4czs+UVCHxQ==" spinCount="100000" sheet="1" objects="1" scenarios="1" formatColumns="0" formatRows="0" autoFilter="0"/>
  <autoFilter ref="C75:K169"/>
  <mergeCells count="6">
    <mergeCell ref="L2:V2"/>
    <mergeCell ref="E7:H7"/>
    <mergeCell ref="E16:H16"/>
    <mergeCell ref="E25:H25"/>
    <mergeCell ref="E46:H46"/>
    <mergeCell ref="E68:H6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VZ65419036 - Oprava geome...</vt:lpstr>
      <vt:lpstr>'Rekapitulace stavby'!Názvy_tisku</vt:lpstr>
      <vt:lpstr>'VZ65419036 - Oprava geome...'!Názvy_tisku</vt:lpstr>
      <vt:lpstr>'Rekapitulace stavby'!Oblast_tisku</vt:lpstr>
      <vt:lpstr>'VZ65419036 - Oprava geome...'!Oblast_tisku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Znamenaný Zdeněk, Ing.</dc:creator>
  <cp:lastModifiedBy>Znamenaný Zdeněk, Ing.</cp:lastModifiedBy>
  <dcterms:created xsi:type="dcterms:W3CDTF">2019-02-13T07:12:07Z</dcterms:created>
  <dcterms:modified xsi:type="dcterms:W3CDTF">2019-02-13T07:16:01Z</dcterms:modified>
</cp:coreProperties>
</file>